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nkman/Desktop/Fin 254 Group Project /"/>
    </mc:Choice>
  </mc:AlternateContent>
  <xr:revisionPtr revIDLastSave="0" documentId="13_ncr:1_{CC8CBE3E-8532-F44B-A23D-DF5CB119AB51}" xr6:coauthVersionLast="47" xr6:coauthVersionMax="47" xr10:uidLastSave="{00000000-0000-0000-0000-000000000000}"/>
  <bookViews>
    <workbookView xWindow="0" yWindow="500" windowWidth="28800" windowHeight="16480" activeTab="4" xr2:uid="{4A23A558-8914-477F-AEE9-05AACB0B635F}"/>
  </bookViews>
  <sheets>
    <sheet name="BSRM" sheetId="2" r:id="rId1"/>
    <sheet name="GPHI" sheetId="3" r:id="rId2"/>
    <sheet name="BSRM Apppendix" sheetId="4" r:id="rId3"/>
    <sheet name="GPHI Appendix" sheetId="5" r:id="rId4"/>
    <sheet name="Summary " sheetId="12" r:id="rId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53" i="3" l="1"/>
  <c r="E53" i="3"/>
  <c r="F53" i="3"/>
  <c r="C53" i="3"/>
  <c r="F33" i="2"/>
  <c r="E33" i="2"/>
  <c r="D33" i="2"/>
  <c r="C33" i="2"/>
  <c r="D31" i="3"/>
  <c r="E31" i="3"/>
  <c r="F31" i="3"/>
  <c r="C31" i="3"/>
  <c r="D53" i="2" l="1"/>
  <c r="E53" i="2"/>
  <c r="F53" i="2"/>
  <c r="C53" i="2"/>
  <c r="D64" i="3"/>
  <c r="E64" i="3"/>
  <c r="F64" i="3"/>
  <c r="C64" i="3"/>
  <c r="D52" i="3"/>
  <c r="E52" i="3"/>
  <c r="F52" i="3"/>
  <c r="C52" i="3"/>
  <c r="D50" i="3" l="1"/>
  <c r="E50" i="3"/>
  <c r="F50" i="3"/>
  <c r="C50" i="3"/>
  <c r="D52" i="2"/>
  <c r="E52" i="2"/>
  <c r="F52" i="2"/>
  <c r="C52" i="2"/>
  <c r="D50" i="2"/>
  <c r="E50" i="2"/>
  <c r="F50" i="2"/>
  <c r="C50" i="2"/>
  <c r="D67" i="3" l="1"/>
  <c r="E67" i="3"/>
  <c r="F67" i="3"/>
  <c r="C67" i="3"/>
  <c r="D66" i="3"/>
  <c r="E66" i="3"/>
  <c r="F66" i="3"/>
  <c r="C66" i="3"/>
  <c r="D63" i="3"/>
  <c r="E63" i="3"/>
  <c r="F63" i="3"/>
  <c r="C63" i="3"/>
  <c r="D61" i="3"/>
  <c r="E61" i="3"/>
  <c r="F61" i="3"/>
  <c r="C61" i="3"/>
  <c r="D60" i="3"/>
  <c r="E60" i="3"/>
  <c r="F60" i="3"/>
  <c r="C60" i="3"/>
  <c r="D59" i="3"/>
  <c r="E59" i="3"/>
  <c r="F59" i="3"/>
  <c r="C59" i="3"/>
  <c r="D58" i="3"/>
  <c r="E58" i="3"/>
  <c r="F58" i="3"/>
  <c r="C58" i="3"/>
  <c r="D57" i="3"/>
  <c r="E57" i="3"/>
  <c r="F57" i="3"/>
  <c r="C57" i="3"/>
  <c r="D56" i="3"/>
  <c r="E56" i="3"/>
  <c r="F56" i="3"/>
  <c r="C56" i="3"/>
  <c r="D55" i="3"/>
  <c r="E55" i="3"/>
  <c r="F55" i="3"/>
  <c r="C55" i="3"/>
  <c r="D51" i="3"/>
  <c r="E51" i="3"/>
  <c r="F51" i="3"/>
  <c r="C51" i="3"/>
  <c r="D49" i="3"/>
  <c r="E49" i="3"/>
  <c r="F49" i="3"/>
  <c r="C49" i="3"/>
  <c r="D47" i="3"/>
  <c r="E47" i="3"/>
  <c r="F47" i="3"/>
  <c r="C47" i="3"/>
  <c r="D46" i="3"/>
  <c r="E46" i="3"/>
  <c r="F46" i="3"/>
  <c r="C46" i="3"/>
  <c r="D66" i="2"/>
  <c r="E66" i="2"/>
  <c r="F66" i="2"/>
  <c r="C66" i="2"/>
  <c r="D61" i="2"/>
  <c r="E61" i="2"/>
  <c r="F61" i="2"/>
  <c r="C61" i="2"/>
  <c r="D49" i="2" l="1"/>
  <c r="E49" i="2"/>
  <c r="F49" i="2"/>
  <c r="C49" i="2"/>
  <c r="K46" i="3"/>
  <c r="J46" i="3"/>
  <c r="I46" i="3"/>
  <c r="H46" i="3"/>
  <c r="K37" i="3"/>
  <c r="K47" i="3" s="1"/>
  <c r="J37" i="3"/>
  <c r="J47" i="3" s="1"/>
  <c r="I37" i="3"/>
  <c r="I47" i="3" s="1"/>
  <c r="H37" i="3"/>
  <c r="H47" i="3" s="1"/>
  <c r="K29" i="3"/>
  <c r="K48" i="3" s="1"/>
  <c r="J29" i="3"/>
  <c r="J48" i="3" s="1"/>
  <c r="I29" i="3"/>
  <c r="I48" i="3" s="1"/>
  <c r="H29" i="3"/>
  <c r="K19" i="3"/>
  <c r="J19" i="3"/>
  <c r="I19" i="3"/>
  <c r="H19" i="3"/>
  <c r="K11" i="3"/>
  <c r="K20" i="3" s="1"/>
  <c r="J11" i="3"/>
  <c r="J20" i="3" s="1"/>
  <c r="I11" i="3"/>
  <c r="I20" i="3" s="1"/>
  <c r="H11" i="3"/>
  <c r="H20" i="3" s="1"/>
  <c r="H48" i="3" l="1"/>
  <c r="E27" i="3"/>
  <c r="D27" i="3"/>
  <c r="C27" i="3"/>
  <c r="B27" i="3"/>
  <c r="E6" i="3"/>
  <c r="E9" i="3" s="1"/>
  <c r="E12" i="3" s="1"/>
  <c r="E14" i="3" s="1"/>
  <c r="E16" i="3" s="1"/>
  <c r="E20" i="3" s="1"/>
  <c r="D6" i="3"/>
  <c r="D9" i="3" s="1"/>
  <c r="D12" i="3" s="1"/>
  <c r="D14" i="3" s="1"/>
  <c r="D16" i="3" s="1"/>
  <c r="D20" i="3" s="1"/>
  <c r="C6" i="3"/>
  <c r="C9" i="3" s="1"/>
  <c r="C12" i="3" s="1"/>
  <c r="C14" i="3" s="1"/>
  <c r="C16" i="3" s="1"/>
  <c r="C20" i="3" s="1"/>
  <c r="B6" i="3"/>
  <c r="B9" i="3" s="1"/>
  <c r="B12" i="3" s="1"/>
  <c r="B14" i="3" s="1"/>
  <c r="B16" i="3" s="1"/>
  <c r="B20" i="3" s="1"/>
  <c r="H12" i="2" l="1"/>
  <c r="I12" i="2"/>
  <c r="J12" i="2"/>
  <c r="K12" i="2"/>
  <c r="H21" i="2"/>
  <c r="I21" i="2"/>
  <c r="J21" i="2"/>
  <c r="K21" i="2"/>
  <c r="H29" i="2"/>
  <c r="I29" i="2"/>
  <c r="J29" i="2"/>
  <c r="K29" i="2"/>
  <c r="H37" i="2"/>
  <c r="I37" i="2"/>
  <c r="I52" i="2" s="1"/>
  <c r="J37" i="2"/>
  <c r="K37" i="2"/>
  <c r="H51" i="2"/>
  <c r="I51" i="2"/>
  <c r="J51" i="2"/>
  <c r="K51" i="2"/>
  <c r="I53" i="2" l="1"/>
  <c r="F46" i="2"/>
  <c r="F47" i="2"/>
  <c r="C60" i="2"/>
  <c r="C67" i="2"/>
  <c r="E46" i="2"/>
  <c r="E47" i="2"/>
  <c r="D47" i="2"/>
  <c r="D46" i="2"/>
  <c r="C46" i="2"/>
  <c r="C47" i="2"/>
  <c r="F60" i="2"/>
  <c r="F67" i="2"/>
  <c r="E60" i="2"/>
  <c r="E67" i="2"/>
  <c r="H52" i="2"/>
  <c r="D60" i="2"/>
  <c r="D67" i="2"/>
  <c r="J52" i="2"/>
  <c r="K52" i="2"/>
  <c r="J22" i="2"/>
  <c r="K22" i="2"/>
  <c r="J53" i="2"/>
  <c r="I22" i="2"/>
  <c r="D63" i="2" s="1"/>
  <c r="H22" i="2"/>
  <c r="E6" i="2"/>
  <c r="D6" i="2"/>
  <c r="C6" i="2"/>
  <c r="B6" i="2"/>
  <c r="E63" i="2" l="1"/>
  <c r="E10" i="2"/>
  <c r="F64" i="2" s="1"/>
  <c r="F55" i="2"/>
  <c r="K53" i="2"/>
  <c r="F63" i="2"/>
  <c r="D10" i="2"/>
  <c r="E64" i="2" s="1"/>
  <c r="E55" i="2"/>
  <c r="F59" i="2"/>
  <c r="F51" i="2"/>
  <c r="B10" i="2"/>
  <c r="C64" i="2" s="1"/>
  <c r="C55" i="2"/>
  <c r="E51" i="2"/>
  <c r="E59" i="2"/>
  <c r="C10" i="2"/>
  <c r="D64" i="2" s="1"/>
  <c r="D55" i="2"/>
  <c r="C51" i="2"/>
  <c r="C59" i="2"/>
  <c r="D51" i="2"/>
  <c r="D59" i="2"/>
  <c r="H53" i="2"/>
  <c r="C63" i="2"/>
  <c r="D17" i="2" l="1"/>
  <c r="D21" i="2" s="1"/>
  <c r="E58" i="2"/>
  <c r="E56" i="2"/>
  <c r="B17" i="2"/>
  <c r="B21" i="2" s="1"/>
  <c r="C58" i="2"/>
  <c r="C56" i="2"/>
  <c r="C17" i="2"/>
  <c r="C21" i="2" s="1"/>
  <c r="D58" i="2"/>
  <c r="D56" i="2"/>
  <c r="E17" i="2"/>
  <c r="E21" i="2" s="1"/>
  <c r="F58" i="2"/>
  <c r="F56" i="2"/>
  <c r="C29" i="2" l="1"/>
  <c r="D57" i="2"/>
  <c r="B29" i="2"/>
  <c r="C57" i="2"/>
  <c r="E29" i="2"/>
  <c r="F57" i="2"/>
  <c r="D29" i="2"/>
  <c r="E57" i="2"/>
</calcChain>
</file>

<file path=xl/sharedStrings.xml><?xml version="1.0" encoding="utf-8"?>
<sst xmlns="http://schemas.openxmlformats.org/spreadsheetml/2006/main" count="399" uniqueCount="179">
  <si>
    <t>Income Statement</t>
  </si>
  <si>
    <t>Sales Revenue</t>
  </si>
  <si>
    <t>(-)COGS</t>
  </si>
  <si>
    <t>Gross Profit for the Year</t>
  </si>
  <si>
    <t>(-)Selling &amp; Distribution Expenses</t>
  </si>
  <si>
    <t>(-)Administrative Expenses</t>
  </si>
  <si>
    <t>Other Operating Income</t>
  </si>
  <si>
    <t>Finance Income</t>
  </si>
  <si>
    <t>Net Operating Profit for the Year (EBIT)</t>
  </si>
  <si>
    <t>(-)Finance Costs</t>
  </si>
  <si>
    <t>(-)Contribution to WPPF &amp; Welfare Fund</t>
  </si>
  <si>
    <t>Net Profit Before Tax</t>
  </si>
  <si>
    <t>Income Tax Expenses/Benefits</t>
  </si>
  <si>
    <t>(-)Current Tax</t>
  </si>
  <si>
    <t>Deferred Tax</t>
  </si>
  <si>
    <t>Net Profit After Tax</t>
  </si>
  <si>
    <t>Share of Profit of Associates(Net of Tax)</t>
  </si>
  <si>
    <t>Other Comprehensive Income not to be Reclassified to Profit or Loss</t>
  </si>
  <si>
    <t>Actuarial (loss)/gain on defined benefit obligations (Net of Tax)</t>
  </si>
  <si>
    <t>Gain on revaluation of land</t>
  </si>
  <si>
    <t>Share of revaluation reserve of Associate ( Net of Tax)</t>
  </si>
  <si>
    <t>Total Comprehensive Income of the Year, Net of Tax</t>
  </si>
  <si>
    <t xml:space="preserve">(-)Loss on derecognition </t>
  </si>
  <si>
    <t>Fair Value Reserve on Financial Asset ( Net Of Tax)</t>
  </si>
  <si>
    <t>Non Operating Income</t>
  </si>
  <si>
    <r>
      <t>(-)</t>
    </r>
    <r>
      <rPr>
        <sz val="11"/>
        <color theme="1"/>
        <rFont val="Calibri"/>
        <family val="2"/>
        <scheme val="minor"/>
      </rPr>
      <t>Preferred Dividend</t>
    </r>
  </si>
  <si>
    <t>Earnings Available for Common Stockholders</t>
  </si>
  <si>
    <t>Earnings Per Share (EPS)</t>
  </si>
  <si>
    <t>Net Asset Value(NAV) Per Share</t>
  </si>
  <si>
    <t>Total Equity &amp; Liabilities</t>
  </si>
  <si>
    <t>Total Liabilities</t>
  </si>
  <si>
    <t>Total Current Liabilities</t>
  </si>
  <si>
    <t>Unclaimed Dividend</t>
  </si>
  <si>
    <t>Contract Liabilities</t>
  </si>
  <si>
    <t>Other Liabilities</t>
  </si>
  <si>
    <t>Provision for WPPF &amp; Welfare Fund</t>
  </si>
  <si>
    <t>Provision for Income Tax</t>
  </si>
  <si>
    <t>Liabilities for Expenses</t>
  </si>
  <si>
    <t>Due to Related Companies</t>
  </si>
  <si>
    <t>Finance Lease Obligations-Current Portion</t>
  </si>
  <si>
    <t>Current Portion of Long Term Loans</t>
  </si>
  <si>
    <t>Short Term Loan</t>
  </si>
  <si>
    <t>Trade Payable</t>
  </si>
  <si>
    <t>Current Liabilities:</t>
  </si>
  <si>
    <t>Total Non Current Liabilities</t>
  </si>
  <si>
    <t>Deferred Tax Liabilities</t>
  </si>
  <si>
    <t>Finance Lease Obligations-Non Current Portion</t>
  </si>
  <si>
    <t>Defined Benefit Obligations-Gratuity</t>
  </si>
  <si>
    <t>Long Term Loans</t>
  </si>
  <si>
    <t>Non-Current Liabilities:</t>
  </si>
  <si>
    <t>Liabilities:</t>
  </si>
  <si>
    <t>Fair Value Reserve</t>
  </si>
  <si>
    <t>Retained Earnings</t>
  </si>
  <si>
    <t>Revaluation Reserve</t>
  </si>
  <si>
    <t>Share Capital</t>
  </si>
  <si>
    <t>Equity:</t>
  </si>
  <si>
    <t>Total Assets</t>
  </si>
  <si>
    <t>Total Current Assets</t>
  </si>
  <si>
    <t>Cash &amp; Cash Equivalents</t>
  </si>
  <si>
    <t>Short Term Investments</t>
  </si>
  <si>
    <t>Advances,Deposits &amp; Prepayments</t>
  </si>
  <si>
    <t>Due from Related Companies</t>
  </si>
  <si>
    <t>Trade &amp; Other Receivables</t>
  </si>
  <si>
    <t>Inventories</t>
  </si>
  <si>
    <t>Current Assets:</t>
  </si>
  <si>
    <t>Total Non-Current Assets</t>
  </si>
  <si>
    <t>Financial Assets at Fair Value</t>
  </si>
  <si>
    <t>Investment in Associates</t>
  </si>
  <si>
    <t>Capital Work-in Progress</t>
  </si>
  <si>
    <t>Intangible Assets</t>
  </si>
  <si>
    <t>Right of Use Asset</t>
  </si>
  <si>
    <t>Property,Plant &amp; Equipment</t>
  </si>
  <si>
    <t>Non-Current Assets:</t>
  </si>
  <si>
    <t>Assets:</t>
  </si>
  <si>
    <t>Balance Sheet</t>
  </si>
  <si>
    <t>Profit from Operating Activities</t>
  </si>
  <si>
    <t>Profit Before Other Income</t>
  </si>
  <si>
    <t>Other Income</t>
  </si>
  <si>
    <t>Profit Before Distribution of WPPF and Welfare Fund</t>
  </si>
  <si>
    <t>Profit Before Income Tax</t>
  </si>
  <si>
    <t>(-)Deferred Tax</t>
  </si>
  <si>
    <t>Other Comprehensive Income</t>
  </si>
  <si>
    <t>Net Change in Fair Value of Investment in Quoted Shares</t>
  </si>
  <si>
    <t>Deferred Tax on unrealised gain/(loss)</t>
  </si>
  <si>
    <t>Revaluation of Property,Plant &amp; Equipment</t>
  </si>
  <si>
    <t>Total Comprehensive Income of the Year</t>
  </si>
  <si>
    <t>Investments</t>
  </si>
  <si>
    <t>Share Premium</t>
  </si>
  <si>
    <t>Amount to be Distributed as Dividend</t>
  </si>
  <si>
    <t>Short Term Borrowings</t>
  </si>
  <si>
    <t xml:space="preserve">Creditors &amp; Accruals </t>
  </si>
  <si>
    <t>Current Tax Liability</t>
  </si>
  <si>
    <t>Adiitional Data:</t>
  </si>
  <si>
    <t>Total Equity/ Total Common Stockholder's Equity</t>
  </si>
  <si>
    <t>Book Value Per Share</t>
  </si>
  <si>
    <t>Total C.S.E/ Number of C.S</t>
  </si>
  <si>
    <t>Market Price Per Share</t>
  </si>
  <si>
    <t>Total Common Shares Outstanding</t>
  </si>
  <si>
    <t>Formula</t>
  </si>
  <si>
    <t>Ratio Analysis</t>
  </si>
  <si>
    <t>Liquidity Ratio:</t>
  </si>
  <si>
    <t>Current Ratio</t>
  </si>
  <si>
    <t>Quick/ Acid-test Ratio</t>
  </si>
  <si>
    <t>Inventory Turnover</t>
  </si>
  <si>
    <t>Fixed Asset Turnover</t>
  </si>
  <si>
    <t>Total Asset Turnover</t>
  </si>
  <si>
    <t>Average Collection Period</t>
  </si>
  <si>
    <t>Average Payment Period</t>
  </si>
  <si>
    <t>Activity/Asset Management Ratio :</t>
  </si>
  <si>
    <t>Profitability Ratio:</t>
  </si>
  <si>
    <t>Gross Profit Margin</t>
  </si>
  <si>
    <t>Operating Profit Margin</t>
  </si>
  <si>
    <t>Net Profit Margin</t>
  </si>
  <si>
    <t>B.E.P Ratio</t>
  </si>
  <si>
    <t xml:space="preserve">Return on Asset(ROA) </t>
  </si>
  <si>
    <t>Return on Equity(ROE)</t>
  </si>
  <si>
    <t>Debt Ratio:</t>
  </si>
  <si>
    <t>Debt Ratio</t>
  </si>
  <si>
    <t>Times Interest Earned</t>
  </si>
  <si>
    <t>Market Ratio:</t>
  </si>
  <si>
    <t>Market/Book Ratio</t>
  </si>
  <si>
    <t>Price/Earning</t>
  </si>
  <si>
    <t>Current Asset/Current Liability</t>
  </si>
  <si>
    <t>(Current Asset-Inventory)/Current Liability</t>
  </si>
  <si>
    <t>COGS/Inventory</t>
  </si>
  <si>
    <t>Sales/ Net Fixed Asset</t>
  </si>
  <si>
    <t>Sales/ Total Asset</t>
  </si>
  <si>
    <t>Gross Profit/Sales</t>
  </si>
  <si>
    <t>Operating Profit/Sales</t>
  </si>
  <si>
    <t>Net Profit/ Sales</t>
  </si>
  <si>
    <t>EBIT/Total Asset</t>
  </si>
  <si>
    <t>EACS/Total Asset</t>
  </si>
  <si>
    <t>EACS/C.S.E</t>
  </si>
  <si>
    <t>EACS/ No. of Share of Common Stock</t>
  </si>
  <si>
    <t>Total Liabilities/Total Asset</t>
  </si>
  <si>
    <t>EBIT/Interest Expense</t>
  </si>
  <si>
    <t>Market Price per Share/EPS</t>
  </si>
  <si>
    <t>Market Price Per Share/Book Value Per Share</t>
  </si>
  <si>
    <t>Account Receivables/(Annual Sales/365)</t>
  </si>
  <si>
    <t>Accounts Payable/( Annual Purchase/365)</t>
  </si>
  <si>
    <t>https://www.gphispat.com.bd/investor-matters</t>
  </si>
  <si>
    <t>BSRM</t>
  </si>
  <si>
    <t>GPHI</t>
  </si>
  <si>
    <t>Cross section</t>
  </si>
  <si>
    <t>Time series BSRM  (2019-2022)</t>
  </si>
  <si>
    <t>Time series GPHI (2019-2022)</t>
  </si>
  <si>
    <t>Good</t>
  </si>
  <si>
    <t>Ok</t>
  </si>
  <si>
    <t>OK</t>
  </si>
  <si>
    <t>GOOD</t>
  </si>
  <si>
    <t>POOR</t>
  </si>
  <si>
    <t xml:space="preserve">OK </t>
  </si>
  <si>
    <t xml:space="preserve">Evaluation </t>
  </si>
  <si>
    <t>BSRM annual reprot data retrived from:</t>
  </si>
  <si>
    <t xml:space="preserve">https://www.investing.com/equities/gph-ispat-ltd </t>
  </si>
  <si>
    <t>GPHI annual reprot data retrived from:</t>
  </si>
  <si>
    <t>Total Common Shares Outstanding retrived from (GPHI):</t>
  </si>
  <si>
    <t xml:space="preserve">https://www.investing.com/equities/bsrm-steels-ltd </t>
  </si>
  <si>
    <t xml:space="preserve">Accounts Payable </t>
  </si>
  <si>
    <t>Retrived From Investing.com</t>
  </si>
  <si>
    <t xml:space="preserve">Retrived From Wall street journal </t>
  </si>
  <si>
    <t xml:space="preserve">Note Section </t>
  </si>
  <si>
    <t>Formula/Explanation</t>
  </si>
  <si>
    <t xml:space="preserve">Explanation </t>
  </si>
  <si>
    <t>There was no such a data in GPHI annual report.So we had to retrive it from Investing.com . The link and screanshot of the source is on appendix</t>
  </si>
  <si>
    <t xml:space="preserve">There was no such a data in GPHI annual report.So we had to retrive it from wsj.com. The link and screanshot of the source is on appendix.				</t>
  </si>
  <si>
    <t>Market Price Per Share retrived from:</t>
  </si>
  <si>
    <t>Accounts Payable retrived from :</t>
  </si>
  <si>
    <t>Particulars</t>
  </si>
  <si>
    <t>Sources</t>
  </si>
  <si>
    <t xml:space="preserve">https://www.wsj.com/market-data/quotes/BD/XDHA/GPHISPAT/financials/annual/balance-sheet </t>
  </si>
  <si>
    <t>Income Statement 2019,2020</t>
  </si>
  <si>
    <t>Income Statement 2021,2022</t>
  </si>
  <si>
    <t>Balance Sheet of  2019,2020</t>
  </si>
  <si>
    <t>Balance Sheet 2019,2020</t>
  </si>
  <si>
    <t>Balance sheet 2021,2022</t>
  </si>
  <si>
    <t xml:space="preserve">Total Common share outstanding </t>
  </si>
  <si>
    <t xml:space="preserve">https://bsrm.com/investor-relations/bsrm-steels-limited/#Annual-Reports </t>
  </si>
  <si>
    <t xml:space="preserve">Market Price Per Share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</si>
</sst>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 val="double"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4" tint="-0.499984740745262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sz val="12"/>
      <color rgb="FF374151"/>
      <name val="Arial"/>
      <family val="2"/>
    </font>
    <font>
      <b/>
      <sz val="11"/>
      <color theme="0"/>
      <name val="Calibri"/>
      <family val="2"/>
      <scheme val="minor"/>
    </font>
    <font>
      <b/>
      <sz val="11"/>
      <color rgb="FFFF0000"/>
      <name val="Calibri (Body)"/>
    </font>
    <font>
      <b/>
      <sz val="14"/>
      <color rgb="FFFF0000"/>
      <name val="Calibri (Body)"/>
    </font>
    <font>
      <b/>
      <sz val="12"/>
      <color rgb="FFFF0000"/>
      <name val="Calibri (Body)"/>
    </font>
    <font>
      <b/>
      <sz val="12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20"/>
      <color theme="4" tint="-0.499984740745262"/>
      <name val="Calibri"/>
      <family val="2"/>
      <scheme val="minor"/>
    </font>
    <font>
      <sz val="18"/>
      <color rgb="FFFF0000"/>
      <name val="Calibri"/>
      <family val="2"/>
      <scheme val="minor"/>
    </font>
    <font>
      <sz val="18"/>
      <color rgb="FF7030A0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theme="0" tint="-0.14999847407452621"/>
      </patternFill>
    </fill>
    <fill>
      <patternFill patternType="solid">
        <fgColor theme="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C00000"/>
        <bgColor indexed="64"/>
      </patternFill>
    </fill>
  </fills>
  <borders count="3">
    <border>
      <left/>
      <right/>
      <top/>
      <bottom/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60">
    <xf numFmtId="0" fontId="0" fillId="0" borderId="0" xfId="0"/>
    <xf numFmtId="0" fontId="0" fillId="2" borderId="0" xfId="0" applyFill="1"/>
    <xf numFmtId="0" fontId="3" fillId="0" borderId="0" xfId="0" applyFont="1"/>
    <xf numFmtId="0" fontId="3" fillId="2" borderId="0" xfId="0" applyFont="1" applyFill="1"/>
    <xf numFmtId="3" fontId="0" fillId="0" borderId="0" xfId="0" applyNumberFormat="1"/>
    <xf numFmtId="3" fontId="4" fillId="0" borderId="0" xfId="0" applyNumberFormat="1" applyFont="1"/>
    <xf numFmtId="3" fontId="5" fillId="0" borderId="0" xfId="0" applyNumberFormat="1" applyFont="1"/>
    <xf numFmtId="0" fontId="5" fillId="3" borderId="0" xfId="0" applyFont="1" applyFill="1"/>
    <xf numFmtId="0" fontId="0" fillId="4" borderId="0" xfId="0" applyFill="1"/>
    <xf numFmtId="0" fontId="3" fillId="4" borderId="0" xfId="0" applyFont="1" applyFill="1"/>
    <xf numFmtId="0" fontId="0" fillId="5" borderId="0" xfId="0" applyFill="1"/>
    <xf numFmtId="0" fontId="6" fillId="4" borderId="0" xfId="0" applyFont="1" applyFill="1"/>
    <xf numFmtId="3" fontId="3" fillId="0" borderId="0" xfId="0" applyNumberFormat="1" applyFont="1"/>
    <xf numFmtId="0" fontId="7" fillId="6" borderId="0" xfId="0" applyFont="1" applyFill="1"/>
    <xf numFmtId="0" fontId="0" fillId="6" borderId="0" xfId="0" applyFill="1"/>
    <xf numFmtId="0" fontId="8" fillId="0" borderId="0" xfId="1"/>
    <xf numFmtId="0" fontId="9" fillId="0" borderId="0" xfId="0" applyFont="1"/>
    <xf numFmtId="0" fontId="10" fillId="0" borderId="0" xfId="0" applyFont="1"/>
    <xf numFmtId="0" fontId="0" fillId="7" borderId="0" xfId="0" applyFill="1"/>
    <xf numFmtId="0" fontId="12" fillId="4" borderId="0" xfId="0" applyFont="1" applyFill="1"/>
    <xf numFmtId="0" fontId="7" fillId="8" borderId="0" xfId="0" applyFont="1" applyFill="1"/>
    <xf numFmtId="0" fontId="0" fillId="9" borderId="0" xfId="0" applyFill="1"/>
    <xf numFmtId="3" fontId="0" fillId="9" borderId="0" xfId="0" applyNumberFormat="1" applyFill="1"/>
    <xf numFmtId="0" fontId="2" fillId="0" borderId="0" xfId="0" applyFont="1"/>
    <xf numFmtId="4" fontId="13" fillId="0" borderId="0" xfId="0" applyNumberFormat="1" applyFont="1"/>
    <xf numFmtId="3" fontId="2" fillId="0" borderId="0" xfId="0" applyNumberFormat="1" applyFont="1"/>
    <xf numFmtId="0" fontId="3" fillId="9" borderId="0" xfId="0" applyFont="1" applyFill="1"/>
    <xf numFmtId="0" fontId="14" fillId="4" borderId="1" xfId="0" applyFont="1" applyFill="1" applyBorder="1"/>
    <xf numFmtId="0" fontId="14" fillId="4" borderId="2" xfId="0" applyFont="1" applyFill="1" applyBorder="1"/>
    <xf numFmtId="0" fontId="3" fillId="10" borderId="1" xfId="0" applyFont="1" applyFill="1" applyBorder="1"/>
    <xf numFmtId="0" fontId="3" fillId="0" borderId="1" xfId="0" applyFont="1" applyBorder="1"/>
    <xf numFmtId="0" fontId="3" fillId="9" borderId="1" xfId="0" applyFont="1" applyFill="1" applyBorder="1"/>
    <xf numFmtId="0" fontId="8" fillId="10" borderId="2" xfId="1" applyFill="1" applyBorder="1"/>
    <xf numFmtId="0" fontId="8" fillId="0" borderId="2" xfId="1" applyBorder="1"/>
    <xf numFmtId="0" fontId="20" fillId="8" borderId="0" xfId="0" applyFont="1" applyFill="1"/>
    <xf numFmtId="0" fontId="0" fillId="11" borderId="0" xfId="0" applyFill="1"/>
    <xf numFmtId="0" fontId="1" fillId="11" borderId="0" xfId="0" applyFont="1" applyFill="1"/>
    <xf numFmtId="0" fontId="19" fillId="0" borderId="0" xfId="0" applyFont="1"/>
    <xf numFmtId="0" fontId="3" fillId="11" borderId="0" xfId="0" applyFont="1" applyFill="1"/>
    <xf numFmtId="0" fontId="3" fillId="12" borderId="0" xfId="0" applyFont="1" applyFill="1"/>
    <xf numFmtId="0" fontId="22" fillId="0" borderId="0" xfId="0" applyFont="1"/>
    <xf numFmtId="0" fontId="23" fillId="0" borderId="0" xfId="0" applyFont="1"/>
    <xf numFmtId="3" fontId="23" fillId="0" borderId="0" xfId="0" applyNumberFormat="1" applyFont="1"/>
    <xf numFmtId="0" fontId="19" fillId="5" borderId="0" xfId="0" applyFont="1" applyFill="1"/>
    <xf numFmtId="0" fontId="22" fillId="5" borderId="0" xfId="0" applyFont="1" applyFill="1"/>
    <xf numFmtId="0" fontId="23" fillId="5" borderId="0" xfId="0" applyFont="1" applyFill="1"/>
    <xf numFmtId="0" fontId="18" fillId="11" borderId="0" xfId="0" applyFont="1" applyFill="1"/>
    <xf numFmtId="0" fontId="24" fillId="11" borderId="0" xfId="0" applyFont="1" applyFill="1"/>
    <xf numFmtId="0" fontId="7" fillId="8" borderId="0" xfId="0" applyFon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6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0" fillId="8" borderId="0" xfId="0" applyFill="1" applyAlignment="1">
      <alignment horizontal="center"/>
    </xf>
    <xf numFmtId="0" fontId="16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7" fillId="0" borderId="0" xfId="0" applyFont="1" applyAlignment="1">
      <alignment horizontal="center"/>
    </xf>
    <xf numFmtId="0" fontId="20" fillId="14" borderId="0" xfId="0" applyFont="1" applyFill="1" applyAlignment="1">
      <alignment horizontal="center"/>
    </xf>
    <xf numFmtId="0" fontId="20" fillId="13" borderId="0" xfId="0" applyFont="1" applyFill="1" applyAlignment="1">
      <alignment horizontal="center"/>
    </xf>
    <xf numFmtId="0" fontId="21" fillId="8" borderId="0" xfId="0" applyFont="1" applyFill="1" applyAlignment="1">
      <alignment horizontal="center"/>
    </xf>
  </cellXfs>
  <cellStyles count="2">
    <cellStyle name="Hyperlink" xfId="1" builtinId="8"/>
    <cellStyle name="Normal" xfId="0" builtinId="0"/>
  </cellStyles>
  <dxfs count="1"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7"/>
        </patternFill>
      </fill>
    </dxf>
  </dxfs>
  <tableStyles count="0" defaultTableStyle="TableStyleMedium2" defaultPivotStyle="PivotStyleLight16"/>
  <colors>
    <mruColors>
      <color rgb="FFFF005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977900</xdr:colOff>
      <xdr:row>7</xdr:row>
      <xdr:rowOff>95434</xdr:rowOff>
    </xdr:from>
    <xdr:to>
      <xdr:col>1</xdr:col>
      <xdr:colOff>3403600</xdr:colOff>
      <xdr:row>39</xdr:row>
      <xdr:rowOff>165688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E2DDE2-7A59-AD02-ACEA-05126CD6C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900" y="1428934"/>
          <a:ext cx="5829300" cy="616625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91</xdr:row>
      <xdr:rowOff>139700</xdr:rowOff>
    </xdr:from>
    <xdr:to>
      <xdr:col>1</xdr:col>
      <xdr:colOff>3860800</xdr:colOff>
      <xdr:row>129</xdr:row>
      <xdr:rowOff>182598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F4A302-61EE-148E-7291-EDD6837A7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475200"/>
          <a:ext cx="6502400" cy="7281898"/>
        </a:xfrm>
        <a:prstGeom prst="rect">
          <a:avLst/>
        </a:prstGeom>
      </xdr:spPr>
    </xdr:pic>
    <xdr:clientData/>
  </xdr:twoCellAnchor>
  <xdr:twoCellAnchor editAs="oneCell">
    <xdr:from>
      <xdr:col>4</xdr:col>
      <xdr:colOff>622300</xdr:colOff>
      <xdr:row>98</xdr:row>
      <xdr:rowOff>127001</xdr:rowOff>
    </xdr:from>
    <xdr:to>
      <xdr:col>13</xdr:col>
      <xdr:colOff>127000</xdr:colOff>
      <xdr:row>120</xdr:row>
      <xdr:rowOff>44035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DE06FEE-92E1-FC08-AF1F-76B5C741B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36200" y="18796001"/>
          <a:ext cx="6934200" cy="4108034"/>
        </a:xfrm>
        <a:prstGeom prst="rect">
          <a:avLst/>
        </a:prstGeom>
      </xdr:spPr>
    </xdr:pic>
    <xdr:clientData/>
  </xdr:twoCellAnchor>
  <xdr:twoCellAnchor editAs="oneCell">
    <xdr:from>
      <xdr:col>0</xdr:col>
      <xdr:colOff>469900</xdr:colOff>
      <xdr:row>47</xdr:row>
      <xdr:rowOff>139700</xdr:rowOff>
    </xdr:from>
    <xdr:to>
      <xdr:col>1</xdr:col>
      <xdr:colOff>3911600</xdr:colOff>
      <xdr:row>83</xdr:row>
      <xdr:rowOff>127000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FB4B52E-065D-A981-2A31-C83925586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9900" y="9093200"/>
          <a:ext cx="6845300" cy="6845300"/>
        </a:xfrm>
        <a:prstGeom prst="rect">
          <a:avLst/>
        </a:prstGeom>
      </xdr:spPr>
    </xdr:pic>
    <xdr:clientData/>
  </xdr:twoCellAnchor>
  <xdr:twoCellAnchor editAs="oneCell">
    <xdr:from>
      <xdr:col>4</xdr:col>
      <xdr:colOff>651904</xdr:colOff>
      <xdr:row>45</xdr:row>
      <xdr:rowOff>25400</xdr:rowOff>
    </xdr:from>
    <xdr:to>
      <xdr:col>12</xdr:col>
      <xdr:colOff>457199</xdr:colOff>
      <xdr:row>88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2B07477-D0A9-D70C-1DDA-26F1C5B03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265804" y="8597900"/>
          <a:ext cx="6409295" cy="8191500"/>
        </a:xfrm>
        <a:prstGeom prst="rect">
          <a:avLst/>
        </a:prstGeom>
      </xdr:spPr>
    </xdr:pic>
    <xdr:clientData/>
  </xdr:twoCellAnchor>
  <xdr:twoCellAnchor editAs="oneCell">
    <xdr:from>
      <xdr:col>5</xdr:col>
      <xdr:colOff>354507</xdr:colOff>
      <xdr:row>6</xdr:row>
      <xdr:rowOff>185005</xdr:rowOff>
    </xdr:from>
    <xdr:to>
      <xdr:col>10</xdr:col>
      <xdr:colOff>673101</xdr:colOff>
      <xdr:row>39</xdr:row>
      <xdr:rowOff>139701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A32707-D88E-E30E-5311-D71D68001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793907" y="1328005"/>
          <a:ext cx="4446094" cy="624119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1943100</xdr:colOff>
      <xdr:row>7</xdr:row>
      <xdr:rowOff>127000</xdr:rowOff>
    </xdr:from>
    <xdr:to>
      <xdr:col>2</xdr:col>
      <xdr:colOff>49756</xdr:colOff>
      <xdr:row>60</xdr:row>
      <xdr:rowOff>88900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3A8EDA2-9618-AFF5-7D1F-6FFB88FEA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43100" y="1460500"/>
          <a:ext cx="7314156" cy="10058400"/>
        </a:xfrm>
        <a:prstGeom prst="rect">
          <a:avLst/>
        </a:prstGeom>
      </xdr:spPr>
    </xdr:pic>
    <xdr:clientData/>
  </xdr:twoCellAnchor>
  <xdr:twoCellAnchor editAs="oneCell">
    <xdr:from>
      <xdr:col>6</xdr:col>
      <xdr:colOff>266700</xdr:colOff>
      <xdr:row>6</xdr:row>
      <xdr:rowOff>165100</xdr:rowOff>
    </xdr:from>
    <xdr:to>
      <xdr:col>15</xdr:col>
      <xdr:colOff>577015</xdr:colOff>
      <xdr:row>59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CE11E6-4739-05F8-ED50-149050A2F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0300" y="1308100"/>
          <a:ext cx="7739815" cy="10058400"/>
        </a:xfrm>
        <a:prstGeom prst="rect">
          <a:avLst/>
        </a:prstGeom>
      </xdr:spPr>
    </xdr:pic>
    <xdr:clientData/>
  </xdr:twoCellAnchor>
  <xdr:twoCellAnchor editAs="oneCell">
    <xdr:from>
      <xdr:col>6</xdr:col>
      <xdr:colOff>565285</xdr:colOff>
      <xdr:row>63</xdr:row>
      <xdr:rowOff>165100</xdr:rowOff>
    </xdr:from>
    <xdr:to>
      <xdr:col>15</xdr:col>
      <xdr:colOff>538746</xdr:colOff>
      <xdr:row>114</xdr:row>
      <xdr:rowOff>152400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0FF38AD-9342-1CFE-048F-D284661DC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74785" y="12166600"/>
          <a:ext cx="7402961" cy="9702800"/>
        </a:xfrm>
        <a:prstGeom prst="rect">
          <a:avLst/>
        </a:prstGeom>
      </xdr:spPr>
    </xdr:pic>
    <xdr:clientData/>
  </xdr:twoCellAnchor>
  <xdr:twoCellAnchor editAs="oneCell">
    <xdr:from>
      <xdr:col>0</xdr:col>
      <xdr:colOff>2336801</xdr:colOff>
      <xdr:row>64</xdr:row>
      <xdr:rowOff>38100</xdr:rowOff>
    </xdr:from>
    <xdr:to>
      <xdr:col>1</xdr:col>
      <xdr:colOff>5740401</xdr:colOff>
      <xdr:row>115</xdr:row>
      <xdr:rowOff>43920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835507B-75DE-15A9-AE83-454F4DCB5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6801" y="12280900"/>
          <a:ext cx="6807200" cy="9721320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2209800</xdr:colOff>
      <xdr:row>122</xdr:row>
      <xdr:rowOff>50800</xdr:rowOff>
    </xdr:from>
    <xdr:to>
      <xdr:col>1</xdr:col>
      <xdr:colOff>5481415</xdr:colOff>
      <xdr:row>160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2A1C53-CB9B-F76D-5B83-259EB8FDC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09800" y="23291800"/>
          <a:ext cx="6675215" cy="7200900"/>
        </a:xfrm>
        <a:prstGeom prst="rect">
          <a:avLst/>
        </a:prstGeom>
      </xdr:spPr>
    </xdr:pic>
    <xdr:clientData/>
  </xdr:twoCellAnchor>
  <xdr:twoCellAnchor editAs="oneCell">
    <xdr:from>
      <xdr:col>6</xdr:col>
      <xdr:colOff>495300</xdr:colOff>
      <xdr:row>127</xdr:row>
      <xdr:rowOff>177800</xdr:rowOff>
    </xdr:from>
    <xdr:to>
      <xdr:col>15</xdr:col>
      <xdr:colOff>381000</xdr:colOff>
      <xdr:row>152</xdr:row>
      <xdr:rowOff>110940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0911241-3D8E-BE58-8222-B7BF358F0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04800" y="24472900"/>
          <a:ext cx="7315200" cy="4695640"/>
        </a:xfrm>
        <a:prstGeom prst="rect">
          <a:avLst/>
        </a:prstGeom>
      </xdr:spPr>
    </xdr:pic>
    <xdr:clientData/>
  </xdr:twoCellAnchor>
  <xdr:twoCellAnchor editAs="oneCell">
    <xdr:from>
      <xdr:col>0</xdr:col>
      <xdr:colOff>1638300</xdr:colOff>
      <xdr:row>173</xdr:row>
      <xdr:rowOff>101600</xdr:rowOff>
    </xdr:from>
    <xdr:to>
      <xdr:col>2</xdr:col>
      <xdr:colOff>203200</xdr:colOff>
      <xdr:row>195</xdr:row>
      <xdr:rowOff>190110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8EDCA62-6B98-22DF-0CDC-B59E0CB2B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300" y="33210500"/>
          <a:ext cx="7772400" cy="427951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6093EFF-C791-FA4A-8D35-1B7276D542CB}" name="Table1" displayName="Table1" ref="A1:B5" totalsRowShown="0" headerRowDxfId="0">
  <autoFilter ref="A1:B5" xr:uid="{F6093EFF-C791-FA4A-8D35-1B7276D542CB}"/>
  <tableColumns count="2">
    <tableColumn id="1" xr3:uid="{C3D3DD63-94D0-1240-9D6B-67764324F2BC}" name="Particulars"/>
    <tableColumn id="2" xr3:uid="{0882A5B3-49E0-3E41-B827-FA4263EBDAEE}" name="Sources"/>
  </tableColumns>
  <tableStyleInfo name="TableStyleMedium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investing.com/equities/bsrm-steels-ltd" TargetMode="External"/><Relationship Id="rId2" Type="http://schemas.openxmlformats.org/officeDocument/2006/relationships/hyperlink" Target="https://www.investing.com/equities/bsrm-steels-ltd" TargetMode="External"/><Relationship Id="rId1" Type="http://schemas.openxmlformats.org/officeDocument/2006/relationships/hyperlink" Target="https://bsrm.com/investor-relations/bsrm-steels-limited/" TargetMode="Externa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wsj.com/market-data/quotes/BD/XDHA/GPHISPAT/financials/annual/balance-sheet" TargetMode="External"/><Relationship Id="rId2" Type="http://schemas.openxmlformats.org/officeDocument/2006/relationships/hyperlink" Target="https://www.gphispat.com.bd/investor-matters" TargetMode="External"/><Relationship Id="rId1" Type="http://schemas.openxmlformats.org/officeDocument/2006/relationships/hyperlink" Target="https://www.investing.com/equities/gph-ispat-ltd" TargetMode="External"/><Relationship Id="rId6" Type="http://schemas.openxmlformats.org/officeDocument/2006/relationships/table" Target="../tables/table1.xml"/><Relationship Id="rId5" Type="http://schemas.openxmlformats.org/officeDocument/2006/relationships/drawing" Target="../drawings/drawing2.xml"/><Relationship Id="rId4" Type="http://schemas.openxmlformats.org/officeDocument/2006/relationships/hyperlink" Target="https://www.investing.com/equities/gph-ispat-ltd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47C10-CB24-4C01-8A09-EFE79072D9E9}">
  <dimension ref="A2:K67"/>
  <sheetViews>
    <sheetView workbookViewId="0">
      <selection activeCell="B61" sqref="B61"/>
    </sheetView>
  </sheetViews>
  <sheetFormatPr baseColWidth="10" defaultColWidth="8.83203125" defaultRowHeight="15" x14ac:dyDescent="0.2"/>
  <cols>
    <col min="1" max="1" width="61.1640625" customWidth="1"/>
    <col min="2" max="2" width="41.5" customWidth="1"/>
    <col min="3" max="5" width="13.83203125" bestFit="1" customWidth="1"/>
    <col min="6" max="6" width="27.1640625" customWidth="1"/>
    <col min="7" max="7" width="48" customWidth="1"/>
    <col min="8" max="11" width="13.83203125" bestFit="1" customWidth="1"/>
  </cols>
  <sheetData>
    <row r="2" spans="1:11" x14ac:dyDescent="0.2">
      <c r="A2" s="3" t="s">
        <v>0</v>
      </c>
      <c r="B2" s="1"/>
      <c r="C2" s="1"/>
      <c r="D2" s="1"/>
      <c r="E2" s="1"/>
      <c r="G2" s="9" t="s">
        <v>74</v>
      </c>
      <c r="H2" s="8"/>
      <c r="I2" s="8"/>
      <c r="J2" s="8"/>
      <c r="K2" s="8"/>
    </row>
    <row r="3" spans="1:11" x14ac:dyDescent="0.2">
      <c r="B3" s="2">
        <v>2022</v>
      </c>
      <c r="C3" s="2">
        <v>2021</v>
      </c>
      <c r="D3" s="2">
        <v>2020</v>
      </c>
      <c r="E3" s="2">
        <v>2019</v>
      </c>
      <c r="G3" s="2"/>
      <c r="H3" s="2">
        <v>2022</v>
      </c>
      <c r="I3" s="2">
        <v>2021</v>
      </c>
      <c r="J3" s="2">
        <v>2020</v>
      </c>
      <c r="K3" s="2">
        <v>2019</v>
      </c>
    </row>
    <row r="4" spans="1:11" x14ac:dyDescent="0.2">
      <c r="A4" t="s">
        <v>1</v>
      </c>
      <c r="B4" s="4">
        <v>67121061172</v>
      </c>
      <c r="C4" s="4">
        <v>54982957715</v>
      </c>
      <c r="D4" s="4">
        <v>38681377223</v>
      </c>
      <c r="E4" s="4">
        <v>61060152014</v>
      </c>
      <c r="G4" s="7" t="s">
        <v>73</v>
      </c>
      <c r="J4" s="4"/>
      <c r="K4" s="4"/>
    </row>
    <row r="5" spans="1:11" x14ac:dyDescent="0.2">
      <c r="A5" t="s">
        <v>2</v>
      </c>
      <c r="B5" s="4">
        <v>60075522035</v>
      </c>
      <c r="C5" s="4">
        <v>47752093821</v>
      </c>
      <c r="D5" s="4">
        <v>33508838131</v>
      </c>
      <c r="E5" s="4">
        <v>56008238101</v>
      </c>
      <c r="G5" s="2" t="s">
        <v>72</v>
      </c>
      <c r="J5" s="4"/>
      <c r="K5" s="4"/>
    </row>
    <row r="6" spans="1:11" x14ac:dyDescent="0.2">
      <c r="A6" s="2" t="s">
        <v>3</v>
      </c>
      <c r="B6" s="6">
        <f xml:space="preserve"> B4-B5</f>
        <v>7045539137</v>
      </c>
      <c r="C6" s="6">
        <f xml:space="preserve"> C4-C5</f>
        <v>7230863894</v>
      </c>
      <c r="D6" s="6">
        <f xml:space="preserve"> D4-D5</f>
        <v>5172539092</v>
      </c>
      <c r="E6" s="6">
        <f xml:space="preserve"> E4-E5</f>
        <v>5051913913</v>
      </c>
      <c r="G6" t="s">
        <v>71</v>
      </c>
      <c r="H6" s="4">
        <v>22188786686</v>
      </c>
      <c r="I6" s="4">
        <v>22994760900</v>
      </c>
      <c r="J6" s="4">
        <v>23835688707</v>
      </c>
      <c r="K6" s="4">
        <v>23142546283</v>
      </c>
    </row>
    <row r="7" spans="1:11" x14ac:dyDescent="0.2">
      <c r="A7" t="s">
        <v>4</v>
      </c>
      <c r="B7" s="4">
        <v>1093771815</v>
      </c>
      <c r="C7" s="4">
        <v>1168843931</v>
      </c>
      <c r="D7" s="4">
        <v>1111965100</v>
      </c>
      <c r="E7" s="4">
        <v>1227104692</v>
      </c>
      <c r="G7" t="s">
        <v>70</v>
      </c>
      <c r="H7" s="4">
        <v>267901257</v>
      </c>
      <c r="I7" s="4">
        <v>124548128</v>
      </c>
      <c r="J7" s="4">
        <v>131497069</v>
      </c>
      <c r="K7" s="4"/>
    </row>
    <row r="8" spans="1:11" x14ac:dyDescent="0.2">
      <c r="A8" t="s">
        <v>5</v>
      </c>
      <c r="B8" s="4">
        <v>537188460</v>
      </c>
      <c r="C8" s="4">
        <v>485025737</v>
      </c>
      <c r="D8" s="4">
        <v>506430664</v>
      </c>
      <c r="E8" s="4">
        <v>471951597</v>
      </c>
      <c r="G8" t="s">
        <v>69</v>
      </c>
      <c r="H8" s="4">
        <v>57122126</v>
      </c>
      <c r="I8" s="4">
        <v>34744529</v>
      </c>
      <c r="J8" s="4">
        <v>41623907</v>
      </c>
      <c r="K8" s="4">
        <v>48503285</v>
      </c>
    </row>
    <row r="9" spans="1:11" x14ac:dyDescent="0.2">
      <c r="A9" t="s">
        <v>6</v>
      </c>
      <c r="B9" s="4">
        <v>13114097</v>
      </c>
      <c r="C9" s="4">
        <v>19036512</v>
      </c>
      <c r="D9" s="4">
        <v>19006162</v>
      </c>
      <c r="E9" s="4">
        <v>16195350</v>
      </c>
      <c r="G9" t="s">
        <v>68</v>
      </c>
      <c r="H9" s="4">
        <v>1164792138</v>
      </c>
      <c r="I9" s="4">
        <v>42648231</v>
      </c>
      <c r="J9" s="4">
        <v>24166519</v>
      </c>
      <c r="K9" s="4">
        <v>145804831</v>
      </c>
    </row>
    <row r="10" spans="1:11" x14ac:dyDescent="0.2">
      <c r="A10" s="2" t="s">
        <v>8</v>
      </c>
      <c r="B10" s="6">
        <f xml:space="preserve"> B6-B7-B8+B9</f>
        <v>5427692959</v>
      </c>
      <c r="C10" s="6">
        <f xml:space="preserve"> C6-C7-C8+C9</f>
        <v>5596030738</v>
      </c>
      <c r="D10" s="6">
        <f xml:space="preserve"> D6-D7-D8+D9</f>
        <v>3573149490</v>
      </c>
      <c r="E10" s="6">
        <f xml:space="preserve"> E6-E7-E8+E9</f>
        <v>3369052974</v>
      </c>
      <c r="G10" t="s">
        <v>67</v>
      </c>
      <c r="J10" s="4">
        <v>3608800543</v>
      </c>
      <c r="K10" s="4">
        <v>3457009041</v>
      </c>
    </row>
    <row r="11" spans="1:11" x14ac:dyDescent="0.2">
      <c r="A11" t="s">
        <v>9</v>
      </c>
      <c r="B11" s="4">
        <v>1734843318</v>
      </c>
      <c r="C11" s="4">
        <v>517851449</v>
      </c>
      <c r="D11" s="4">
        <v>1872525590</v>
      </c>
      <c r="E11" s="4">
        <v>2235414696</v>
      </c>
      <c r="G11" t="s">
        <v>66</v>
      </c>
      <c r="H11" s="4">
        <v>2842560000</v>
      </c>
      <c r="I11" s="4">
        <v>2476800000</v>
      </c>
      <c r="J11" s="4"/>
      <c r="K11" s="4"/>
    </row>
    <row r="12" spans="1:11" x14ac:dyDescent="0.2">
      <c r="A12" t="s">
        <v>7</v>
      </c>
      <c r="B12" s="4">
        <v>936116952</v>
      </c>
      <c r="C12" s="4">
        <v>113125370</v>
      </c>
      <c r="D12" s="4">
        <v>61390481</v>
      </c>
      <c r="E12" s="4">
        <v>1014034437</v>
      </c>
      <c r="G12" s="2" t="s">
        <v>65</v>
      </c>
      <c r="H12" s="6">
        <f>SUM(H6:H11)</f>
        <v>26521162207</v>
      </c>
      <c r="I12" s="6">
        <f>SUM(I6:I11)</f>
        <v>25673501788</v>
      </c>
      <c r="J12" s="6">
        <f xml:space="preserve"> J6+J7+J8+J9+J10</f>
        <v>27641776745</v>
      </c>
      <c r="K12" s="6">
        <f>K6+K7+K8+K9+K10</f>
        <v>26793863440</v>
      </c>
    </row>
    <row r="13" spans="1:11" x14ac:dyDescent="0.2">
      <c r="A13" t="s">
        <v>24</v>
      </c>
      <c r="B13" s="4">
        <v>113406679</v>
      </c>
      <c r="C13" s="4"/>
      <c r="D13" s="4"/>
      <c r="E13" s="4"/>
    </row>
    <row r="14" spans="1:11" x14ac:dyDescent="0.2">
      <c r="A14" t="s">
        <v>10</v>
      </c>
      <c r="B14" s="4">
        <v>237118664</v>
      </c>
      <c r="C14" s="4">
        <v>259565233</v>
      </c>
      <c r="D14" s="4">
        <v>88100719</v>
      </c>
      <c r="E14" s="4">
        <v>107383636</v>
      </c>
      <c r="G14" s="2" t="s">
        <v>64</v>
      </c>
    </row>
    <row r="15" spans="1:11" x14ac:dyDescent="0.2">
      <c r="A15" t="s">
        <v>22</v>
      </c>
      <c r="C15" s="4">
        <v>1012677667</v>
      </c>
      <c r="G15" t="s">
        <v>63</v>
      </c>
      <c r="H15" s="4">
        <v>26717535056</v>
      </c>
      <c r="I15" s="4">
        <v>13647000125</v>
      </c>
      <c r="J15" s="4">
        <v>14841815068</v>
      </c>
      <c r="K15" s="4">
        <v>14990097612</v>
      </c>
    </row>
    <row r="16" spans="1:11" x14ac:dyDescent="0.2">
      <c r="A16" t="s">
        <v>16</v>
      </c>
      <c r="D16" s="4">
        <v>151791502</v>
      </c>
      <c r="E16" s="4">
        <v>297973028</v>
      </c>
      <c r="G16" t="s">
        <v>62</v>
      </c>
      <c r="H16" s="4">
        <v>7142826187</v>
      </c>
      <c r="I16" s="4">
        <v>7703895423</v>
      </c>
      <c r="J16" s="4">
        <v>7647181033</v>
      </c>
      <c r="K16" s="4">
        <v>10131693870</v>
      </c>
    </row>
    <row r="17" spans="1:11" x14ac:dyDescent="0.2">
      <c r="A17" s="2" t="s">
        <v>11</v>
      </c>
      <c r="B17" s="6">
        <f xml:space="preserve"> B10-B11+B12+B13-B14</f>
        <v>4505254608</v>
      </c>
      <c r="C17" s="6">
        <f>C10-C11+C12-C14-C15</f>
        <v>3919061759</v>
      </c>
      <c r="D17" s="6">
        <f xml:space="preserve"> D10-D11+D12-D14+D16</f>
        <v>1825705164</v>
      </c>
      <c r="E17" s="6">
        <f xml:space="preserve"> E10-E11+E12-E14+E15+E16</f>
        <v>2338262107</v>
      </c>
      <c r="G17" t="s">
        <v>61</v>
      </c>
      <c r="H17" s="4">
        <v>5098418693</v>
      </c>
      <c r="I17" s="4">
        <v>2706381082</v>
      </c>
      <c r="J17" s="4">
        <v>8831716675</v>
      </c>
      <c r="K17" s="4">
        <v>8505954818</v>
      </c>
    </row>
    <row r="18" spans="1:11" x14ac:dyDescent="0.2">
      <c r="A18" t="s">
        <v>12</v>
      </c>
      <c r="G18" t="s">
        <v>60</v>
      </c>
      <c r="H18" s="4">
        <v>4592884090</v>
      </c>
      <c r="I18" s="4">
        <v>3926493428</v>
      </c>
      <c r="J18" s="4">
        <v>3620663887</v>
      </c>
      <c r="K18" s="4">
        <v>3976716412</v>
      </c>
    </row>
    <row r="19" spans="1:11" x14ac:dyDescent="0.2">
      <c r="A19" t="s">
        <v>13</v>
      </c>
      <c r="B19" s="4">
        <v>1304049020</v>
      </c>
      <c r="C19" s="4">
        <v>1089147924</v>
      </c>
      <c r="D19" s="4">
        <v>756665322</v>
      </c>
      <c r="E19" s="4">
        <v>478712202</v>
      </c>
      <c r="G19" t="s">
        <v>59</v>
      </c>
      <c r="H19" s="4">
        <v>2874744862</v>
      </c>
      <c r="I19" s="4">
        <v>2310041175</v>
      </c>
      <c r="J19" s="4">
        <v>572533553</v>
      </c>
      <c r="K19" s="4">
        <v>495102221</v>
      </c>
    </row>
    <row r="20" spans="1:11" x14ac:dyDescent="0.2">
      <c r="A20" t="s">
        <v>14</v>
      </c>
      <c r="B20" s="4">
        <v>77293422</v>
      </c>
      <c r="C20" s="4">
        <v>217171991</v>
      </c>
      <c r="D20" s="4">
        <v>-326763219</v>
      </c>
      <c r="E20" s="4">
        <v>-131421082</v>
      </c>
      <c r="G20" t="s">
        <v>58</v>
      </c>
      <c r="H20" s="4">
        <v>8959085745</v>
      </c>
      <c r="I20" s="4">
        <v>16417265525</v>
      </c>
      <c r="J20" s="4">
        <v>1452364678</v>
      </c>
      <c r="K20" s="4">
        <v>914756422</v>
      </c>
    </row>
    <row r="21" spans="1:11" x14ac:dyDescent="0.2">
      <c r="A21" s="2" t="s">
        <v>15</v>
      </c>
      <c r="B21" s="6">
        <f xml:space="preserve"> B17-B19+B20</f>
        <v>3278499010</v>
      </c>
      <c r="C21" s="6">
        <f xml:space="preserve"> C17-C19+C20</f>
        <v>3047085826</v>
      </c>
      <c r="D21" s="6">
        <f xml:space="preserve"> D17-D19+D20</f>
        <v>742276623</v>
      </c>
      <c r="E21" s="6">
        <f xml:space="preserve"> E17-E19+E20</f>
        <v>1728128823</v>
      </c>
      <c r="G21" s="2" t="s">
        <v>57</v>
      </c>
      <c r="H21" s="6">
        <f>SUM(H15:H20)</f>
        <v>55385494633</v>
      </c>
      <c r="I21" s="6">
        <f>SUM(I15:I20)</f>
        <v>46711076758</v>
      </c>
      <c r="J21" s="6">
        <f xml:space="preserve">  J15+J16+J17+J18+J19+J20</f>
        <v>36966274894</v>
      </c>
      <c r="K21" s="6">
        <f xml:space="preserve"> K15+K16+K17+K18+K19+K20</f>
        <v>39014321355</v>
      </c>
    </row>
    <row r="22" spans="1:11" x14ac:dyDescent="0.2">
      <c r="A22" s="2" t="s">
        <v>25</v>
      </c>
      <c r="B22" s="6"/>
      <c r="C22" s="6"/>
      <c r="D22" s="6"/>
      <c r="E22" s="6"/>
      <c r="G22" s="2" t="s">
        <v>56</v>
      </c>
      <c r="H22" s="5">
        <f xml:space="preserve"> H12+H21</f>
        <v>81906656840</v>
      </c>
      <c r="I22" s="5">
        <f xml:space="preserve"> I12+I21</f>
        <v>72384578546</v>
      </c>
      <c r="J22" s="5">
        <f xml:space="preserve"> J12+J21</f>
        <v>64608051639</v>
      </c>
      <c r="K22" s="5">
        <f xml:space="preserve"> K12+K21</f>
        <v>65808184795</v>
      </c>
    </row>
    <row r="23" spans="1:11" x14ac:dyDescent="0.2">
      <c r="A23" s="2" t="s">
        <v>26</v>
      </c>
      <c r="B23" s="6">
        <v>3278499010</v>
      </c>
      <c r="C23" s="6">
        <v>3047085826</v>
      </c>
      <c r="D23" s="6">
        <v>742276623</v>
      </c>
      <c r="E23" s="6">
        <v>1728128823</v>
      </c>
    </row>
    <row r="24" spans="1:11" x14ac:dyDescent="0.2">
      <c r="A24" s="2" t="s">
        <v>17</v>
      </c>
      <c r="G24" s="7" t="s">
        <v>55</v>
      </c>
    </row>
    <row r="25" spans="1:11" x14ac:dyDescent="0.2">
      <c r="A25" t="s">
        <v>18</v>
      </c>
      <c r="D25" s="4">
        <v>-1517336</v>
      </c>
      <c r="G25" t="s">
        <v>54</v>
      </c>
      <c r="H25" s="4">
        <v>3759525000</v>
      </c>
      <c r="I25" s="4">
        <v>3759525000</v>
      </c>
      <c r="J25" s="4">
        <v>3759525000</v>
      </c>
      <c r="K25" s="4">
        <v>3759525000</v>
      </c>
    </row>
    <row r="26" spans="1:11" x14ac:dyDescent="0.2">
      <c r="A26" t="s">
        <v>19</v>
      </c>
      <c r="E26" s="4">
        <v>5340715313</v>
      </c>
      <c r="G26" t="s">
        <v>53</v>
      </c>
      <c r="H26" s="4">
        <v>7903177754</v>
      </c>
      <c r="I26" s="4">
        <v>7915259084</v>
      </c>
      <c r="J26" s="4">
        <v>7927976272</v>
      </c>
      <c r="K26" s="4">
        <v>7940930965</v>
      </c>
    </row>
    <row r="27" spans="1:11" x14ac:dyDescent="0.2">
      <c r="A27" t="s">
        <v>20</v>
      </c>
      <c r="C27" s="4">
        <v>-1356704445</v>
      </c>
      <c r="E27" s="4">
        <v>1356704445</v>
      </c>
      <c r="G27" t="s">
        <v>52</v>
      </c>
      <c r="H27" s="4">
        <v>12614176621</v>
      </c>
      <c r="I27" s="4">
        <v>10447946298</v>
      </c>
      <c r="J27" s="4">
        <v>9681036891</v>
      </c>
      <c r="K27" s="4">
        <v>9196763654</v>
      </c>
    </row>
    <row r="28" spans="1:11" x14ac:dyDescent="0.2">
      <c r="A28" t="s">
        <v>23</v>
      </c>
      <c r="B28" s="4">
        <v>329184000</v>
      </c>
      <c r="C28" s="4">
        <v>1329120000</v>
      </c>
      <c r="D28" s="5"/>
      <c r="E28" s="5"/>
      <c r="G28" t="s">
        <v>51</v>
      </c>
      <c r="H28" s="4">
        <v>1658304000</v>
      </c>
      <c r="I28" s="4">
        <v>1329120000</v>
      </c>
      <c r="J28" s="4"/>
      <c r="K28" s="4"/>
    </row>
    <row r="29" spans="1:11" x14ac:dyDescent="0.2">
      <c r="A29" s="2" t="s">
        <v>21</v>
      </c>
      <c r="B29" s="5">
        <f xml:space="preserve"> B21+B28</f>
        <v>3607683010</v>
      </c>
      <c r="C29" s="5">
        <f xml:space="preserve"> C21+C27+C28</f>
        <v>3019501381</v>
      </c>
      <c r="D29" s="5">
        <f xml:space="preserve"> D21+D25</f>
        <v>740759287</v>
      </c>
      <c r="E29" s="5">
        <f xml:space="preserve"> E21+E26+E27</f>
        <v>8425548581</v>
      </c>
      <c r="G29" s="2" t="s">
        <v>93</v>
      </c>
      <c r="H29" s="6">
        <f>SUM(H25:H28)</f>
        <v>25935183375</v>
      </c>
      <c r="I29" s="6">
        <f>SUM(I25:I28)</f>
        <v>23451850382</v>
      </c>
      <c r="J29" s="6">
        <f xml:space="preserve"> J25+J26+J27</f>
        <v>21368538163</v>
      </c>
      <c r="K29" s="6">
        <f xml:space="preserve"> K25+K26+K27</f>
        <v>20897219619</v>
      </c>
    </row>
    <row r="30" spans="1:11" x14ac:dyDescent="0.2">
      <c r="A30" s="2" t="s">
        <v>27</v>
      </c>
      <c r="B30" s="2">
        <v>8.7200000000000006</v>
      </c>
      <c r="C30" s="2">
        <v>8.1</v>
      </c>
      <c r="D30" s="2">
        <v>1.97</v>
      </c>
      <c r="E30" s="2">
        <v>4.5999999999999996</v>
      </c>
    </row>
    <row r="31" spans="1:11" x14ac:dyDescent="0.2">
      <c r="G31" s="7" t="s">
        <v>50</v>
      </c>
    </row>
    <row r="32" spans="1:11" x14ac:dyDescent="0.2">
      <c r="A32" s="11" t="s">
        <v>92</v>
      </c>
      <c r="B32" s="2" t="s">
        <v>162</v>
      </c>
      <c r="C32" s="2">
        <v>2022</v>
      </c>
      <c r="D32" s="2">
        <v>2021</v>
      </c>
      <c r="E32" s="2">
        <v>2020</v>
      </c>
      <c r="F32" s="2">
        <v>2019</v>
      </c>
      <c r="G32" s="2" t="s">
        <v>49</v>
      </c>
    </row>
    <row r="33" spans="1:11" x14ac:dyDescent="0.2">
      <c r="A33" s="10" t="s">
        <v>94</v>
      </c>
      <c r="B33" t="s">
        <v>95</v>
      </c>
      <c r="C33">
        <f>H29/C35</f>
        <v>68.985266423284855</v>
      </c>
      <c r="D33">
        <f t="shared" ref="D33:F33" si="0">I29/D35</f>
        <v>62.379822935078238</v>
      </c>
      <c r="E33">
        <f t="shared" si="0"/>
        <v>56.838398901456969</v>
      </c>
      <c r="F33">
        <f t="shared" si="0"/>
        <v>55.584733760248966</v>
      </c>
      <c r="G33" t="s">
        <v>48</v>
      </c>
      <c r="H33" s="4">
        <v>4995757666</v>
      </c>
      <c r="I33" s="4">
        <v>6680612343</v>
      </c>
      <c r="J33" s="4">
        <v>7590427251</v>
      </c>
      <c r="K33" s="4">
        <v>9067948647</v>
      </c>
    </row>
    <row r="34" spans="1:11" x14ac:dyDescent="0.2">
      <c r="A34" s="10" t="s">
        <v>96</v>
      </c>
      <c r="B34" t="s">
        <v>159</v>
      </c>
      <c r="C34">
        <v>63.9</v>
      </c>
      <c r="D34">
        <v>63.9</v>
      </c>
      <c r="E34">
        <v>63.9</v>
      </c>
      <c r="F34">
        <v>63.9</v>
      </c>
      <c r="G34" t="s">
        <v>47</v>
      </c>
      <c r="H34" s="4">
        <v>240229387</v>
      </c>
      <c r="I34" s="4">
        <v>231003711</v>
      </c>
      <c r="J34" s="4">
        <v>199570002</v>
      </c>
      <c r="K34" s="4">
        <v>164439863</v>
      </c>
    </row>
    <row r="35" spans="1:11" x14ac:dyDescent="0.2">
      <c r="A35" s="9" t="s">
        <v>97</v>
      </c>
      <c r="B35" t="s">
        <v>159</v>
      </c>
      <c r="C35" s="12">
        <v>375952500</v>
      </c>
      <c r="D35" s="12">
        <v>375952500</v>
      </c>
      <c r="E35" s="12">
        <v>375952500</v>
      </c>
      <c r="F35" s="12">
        <v>375952500</v>
      </c>
      <c r="G35" t="s">
        <v>46</v>
      </c>
      <c r="H35" s="4">
        <v>203801486</v>
      </c>
      <c r="I35" s="4">
        <v>80169166</v>
      </c>
      <c r="J35" s="4">
        <v>73582072</v>
      </c>
    </row>
    <row r="36" spans="1:11" x14ac:dyDescent="0.2">
      <c r="G36" t="s">
        <v>45</v>
      </c>
      <c r="H36" s="4">
        <v>1755506843</v>
      </c>
      <c r="I36" s="4">
        <v>1799731748</v>
      </c>
      <c r="J36" s="4">
        <v>2112334257</v>
      </c>
      <c r="K36" s="4">
        <v>1790395047</v>
      </c>
    </row>
    <row r="37" spans="1:11" ht="19" x14ac:dyDescent="0.25">
      <c r="A37" s="20" t="s">
        <v>161</v>
      </c>
      <c r="B37" s="48" t="s">
        <v>163</v>
      </c>
      <c r="C37" s="48"/>
      <c r="D37" s="48"/>
      <c r="E37" s="48"/>
      <c r="F37" s="48"/>
      <c r="G37" s="2" t="s">
        <v>44</v>
      </c>
      <c r="H37" s="6">
        <f>SUM(H33:H36)</f>
        <v>7195295382</v>
      </c>
      <c r="I37" s="6">
        <f>SUM(I33:I36)</f>
        <v>8791516968</v>
      </c>
      <c r="J37" s="6">
        <f xml:space="preserve"> J33+J34+J35+J36</f>
        <v>9975913582</v>
      </c>
      <c r="K37" s="6">
        <f xml:space="preserve"> K33+K34+K35+K36</f>
        <v>11022783557</v>
      </c>
    </row>
    <row r="38" spans="1:11" x14ac:dyDescent="0.2">
      <c r="A38" s="18" t="s">
        <v>97</v>
      </c>
      <c r="B38" s="49" t="s">
        <v>164</v>
      </c>
      <c r="C38" s="49"/>
      <c r="D38" s="49"/>
      <c r="E38" s="49"/>
      <c r="F38" s="49"/>
    </row>
    <row r="39" spans="1:11" x14ac:dyDescent="0.2">
      <c r="A39" s="18" t="s">
        <v>96</v>
      </c>
      <c r="B39" s="49" t="s">
        <v>164</v>
      </c>
      <c r="C39" s="49"/>
      <c r="D39" s="49"/>
      <c r="E39" s="49"/>
      <c r="F39" s="49"/>
      <c r="G39" s="2" t="s">
        <v>43</v>
      </c>
    </row>
    <row r="40" spans="1:11" x14ac:dyDescent="0.2">
      <c r="G40" t="s">
        <v>42</v>
      </c>
      <c r="H40" s="4">
        <v>240315188</v>
      </c>
      <c r="I40" s="4">
        <v>908266517</v>
      </c>
      <c r="J40" s="4">
        <v>138807541</v>
      </c>
      <c r="K40" s="4">
        <v>3361610352</v>
      </c>
    </row>
    <row r="41" spans="1:11" x14ac:dyDescent="0.2">
      <c r="G41" t="s">
        <v>41</v>
      </c>
      <c r="H41" s="4">
        <v>42168899852</v>
      </c>
      <c r="I41" s="4">
        <v>32836067730</v>
      </c>
      <c r="J41" s="4">
        <v>26648564936</v>
      </c>
      <c r="K41" s="4">
        <v>20457420060</v>
      </c>
    </row>
    <row r="42" spans="1:11" x14ac:dyDescent="0.2">
      <c r="G42" t="s">
        <v>40</v>
      </c>
      <c r="H42" s="4">
        <v>1873945551</v>
      </c>
      <c r="I42" s="4">
        <v>1886837159</v>
      </c>
      <c r="J42" s="4">
        <v>2249335011</v>
      </c>
      <c r="K42" s="4">
        <v>2294041868</v>
      </c>
    </row>
    <row r="43" spans="1:11" ht="19" x14ac:dyDescent="0.25">
      <c r="A43" s="13" t="s">
        <v>99</v>
      </c>
      <c r="B43" s="14"/>
      <c r="C43" s="14"/>
      <c r="D43" s="14"/>
      <c r="E43" s="14"/>
      <c r="F43" s="14"/>
      <c r="G43" t="s">
        <v>39</v>
      </c>
      <c r="H43" s="4">
        <v>76216048</v>
      </c>
      <c r="I43" s="4">
        <v>51566988</v>
      </c>
      <c r="J43" s="4">
        <v>63479681</v>
      </c>
    </row>
    <row r="44" spans="1:11" x14ac:dyDescent="0.2">
      <c r="B44" s="2" t="s">
        <v>98</v>
      </c>
      <c r="C44" s="2">
        <v>2022</v>
      </c>
      <c r="D44" s="2">
        <v>2021</v>
      </c>
      <c r="E44" s="2">
        <v>2020</v>
      </c>
      <c r="F44" s="2">
        <v>2019</v>
      </c>
      <c r="G44" t="s">
        <v>38</v>
      </c>
      <c r="J44" s="4">
        <v>822902651</v>
      </c>
      <c r="K44" s="4">
        <v>4924790194</v>
      </c>
    </row>
    <row r="45" spans="1:11" x14ac:dyDescent="0.2">
      <c r="A45" s="38" t="s">
        <v>100</v>
      </c>
      <c r="B45" s="35"/>
      <c r="C45" s="35"/>
      <c r="D45" s="35"/>
      <c r="E45" s="35"/>
      <c r="F45" s="35"/>
      <c r="G45" t="s">
        <v>37</v>
      </c>
      <c r="H45" s="4">
        <v>1401791490</v>
      </c>
      <c r="I45" s="4">
        <v>964341758</v>
      </c>
      <c r="J45" s="4">
        <v>1063799629</v>
      </c>
      <c r="K45" s="4">
        <v>972781927</v>
      </c>
    </row>
    <row r="46" spans="1:11" x14ac:dyDescent="0.2">
      <c r="A46" t="s">
        <v>101</v>
      </c>
      <c r="B46" t="s">
        <v>122</v>
      </c>
      <c r="C46">
        <f xml:space="preserve"> H21/H51</f>
        <v>1.1355029608665372</v>
      </c>
      <c r="D46">
        <f xml:space="preserve"> I21/I51</f>
        <v>1.1636688422260331</v>
      </c>
      <c r="E46">
        <f xml:space="preserve"> J21/J51</f>
        <v>1.1113131173955673</v>
      </c>
      <c r="F46">
        <f xml:space="preserve"> K21/K51</f>
        <v>1.1512662967176126</v>
      </c>
      <c r="G46" t="s">
        <v>36</v>
      </c>
      <c r="H46" s="4">
        <v>1467963888</v>
      </c>
      <c r="I46" s="4">
        <v>1266472987</v>
      </c>
      <c r="J46" s="4">
        <v>970071795</v>
      </c>
      <c r="K46" s="4">
        <v>732845493</v>
      </c>
    </row>
    <row r="47" spans="1:11" x14ac:dyDescent="0.2">
      <c r="A47" t="s">
        <v>102</v>
      </c>
      <c r="B47" t="s">
        <v>123</v>
      </c>
      <c r="C47">
        <f xml:space="preserve"> (H21-H15)/H51</f>
        <v>0.58774509819562237</v>
      </c>
      <c r="D47">
        <f xml:space="preserve"> (I21-I15)/I51</f>
        <v>0.82369404529315193</v>
      </c>
      <c r="E47">
        <f xml:space="preserve"> (J21-J15)/J51</f>
        <v>0.6651252388948663</v>
      </c>
      <c r="F47">
        <f xml:space="preserve"> (K21-K15)/K51</f>
        <v>0.70892631576107934</v>
      </c>
      <c r="G47" t="s">
        <v>35</v>
      </c>
      <c r="H47" s="4">
        <v>237118664</v>
      </c>
      <c r="I47" s="4">
        <v>259565233</v>
      </c>
      <c r="J47" s="4">
        <v>88100719</v>
      </c>
      <c r="K47" s="4">
        <v>107383636</v>
      </c>
    </row>
    <row r="48" spans="1:11" x14ac:dyDescent="0.2">
      <c r="A48" s="38" t="s">
        <v>108</v>
      </c>
      <c r="B48" s="35"/>
      <c r="C48" s="35"/>
      <c r="D48" s="35"/>
      <c r="E48" s="35"/>
      <c r="F48" s="35"/>
      <c r="G48" t="s">
        <v>34</v>
      </c>
      <c r="H48" s="4">
        <v>830757021</v>
      </c>
      <c r="I48" s="4">
        <v>683466016</v>
      </c>
      <c r="J48" s="4">
        <v>764590228</v>
      </c>
      <c r="K48" s="4">
        <v>331464982</v>
      </c>
    </row>
    <row r="49" spans="1:11" x14ac:dyDescent="0.2">
      <c r="A49" t="s">
        <v>103</v>
      </c>
      <c r="B49" t="s">
        <v>124</v>
      </c>
      <c r="C49">
        <f xml:space="preserve"> B5/H15</f>
        <v>2.2485428355977302</v>
      </c>
      <c r="D49">
        <f xml:space="preserve"> C5/I15</f>
        <v>3.4990908905703555</v>
      </c>
      <c r="E49">
        <f xml:space="preserve"> D5/J15</f>
        <v>2.2577318190177036</v>
      </c>
      <c r="F49">
        <f xml:space="preserve"> E5/K15</f>
        <v>3.7363491253161563</v>
      </c>
      <c r="G49" t="s">
        <v>33</v>
      </c>
      <c r="H49" s="4">
        <v>469948955</v>
      </c>
      <c r="I49" s="4">
        <v>1258368736</v>
      </c>
      <c r="J49" s="4">
        <v>453947703</v>
      </c>
      <c r="K49" s="4">
        <v>705843107</v>
      </c>
    </row>
    <row r="50" spans="1:11" x14ac:dyDescent="0.2">
      <c r="A50" t="s">
        <v>104</v>
      </c>
      <c r="B50" t="s">
        <v>125</v>
      </c>
      <c r="C50">
        <f>B4/H6</f>
        <v>3.0249991638501799</v>
      </c>
      <c r="D50">
        <f>C4/I6</f>
        <v>2.3911080421366764</v>
      </c>
      <c r="E50">
        <f>D4/J6</f>
        <v>1.6228344688710488</v>
      </c>
      <c r="F50">
        <f>E4/K6</f>
        <v>2.6384370702913289</v>
      </c>
      <c r="G50" t="s">
        <v>32</v>
      </c>
      <c r="H50" s="4">
        <v>9221426</v>
      </c>
      <c r="I50" s="4">
        <v>26258072</v>
      </c>
      <c r="J50" s="4"/>
      <c r="K50" s="4"/>
    </row>
    <row r="51" spans="1:11" x14ac:dyDescent="0.2">
      <c r="A51" t="s">
        <v>105</v>
      </c>
      <c r="B51" t="s">
        <v>126</v>
      </c>
      <c r="C51">
        <f xml:space="preserve"> B4/H22</f>
        <v>0.81948236885210901</v>
      </c>
      <c r="D51">
        <f xml:space="preserve"> C4/I22</f>
        <v>0.7595949139920547</v>
      </c>
      <c r="E51">
        <f xml:space="preserve"> D4/J22</f>
        <v>0.59870830711834033</v>
      </c>
      <c r="F51">
        <f xml:space="preserve"> E4/K22</f>
        <v>0.92785042170984255</v>
      </c>
      <c r="G51" s="2" t="s">
        <v>31</v>
      </c>
      <c r="H51" s="6">
        <f>SUM(H40:H50)</f>
        <v>48776178083</v>
      </c>
      <c r="I51" s="6">
        <f>SUM(I40:I50)</f>
        <v>40141211196</v>
      </c>
      <c r="J51" s="6">
        <f>SUM(J40:J49)</f>
        <v>33263599894</v>
      </c>
      <c r="K51" s="6">
        <f>SUM(K40:K49)</f>
        <v>33888181619</v>
      </c>
    </row>
    <row r="52" spans="1:11" x14ac:dyDescent="0.2">
      <c r="A52" t="s">
        <v>106</v>
      </c>
      <c r="B52" t="s">
        <v>138</v>
      </c>
      <c r="C52">
        <f>H16/(B4/365)</f>
        <v>38.842227949497648</v>
      </c>
      <c r="D52">
        <f>I16/(C4/365)</f>
        <v>51.141698196200799</v>
      </c>
      <c r="E52">
        <f>J16/(D4/365)</f>
        <v>72.159299317433195</v>
      </c>
      <c r="F52">
        <f>K16/(E4/365)</f>
        <v>60.564347460224127</v>
      </c>
      <c r="G52" s="2" t="s">
        <v>30</v>
      </c>
      <c r="H52" s="6">
        <f>H37+H51</f>
        <v>55971473465</v>
      </c>
      <c r="I52" s="6">
        <f xml:space="preserve"> I37+I51</f>
        <v>48932728164</v>
      </c>
      <c r="J52" s="6">
        <f xml:space="preserve"> J37+J51</f>
        <v>43239513476</v>
      </c>
      <c r="K52" s="6">
        <f xml:space="preserve"> K37+K51</f>
        <v>44910965176</v>
      </c>
    </row>
    <row r="53" spans="1:11" x14ac:dyDescent="0.2">
      <c r="A53" s="21" t="s">
        <v>107</v>
      </c>
      <c r="B53" s="21" t="s">
        <v>139</v>
      </c>
      <c r="C53" s="21">
        <f>H40/(B5/365)</f>
        <v>1.4600795906342223</v>
      </c>
      <c r="D53" s="21">
        <f>I40/(C5/365)</f>
        <v>6.9424658099328873</v>
      </c>
      <c r="E53" s="21">
        <f>J40/(D5/365)</f>
        <v>1.5119817722993076</v>
      </c>
      <c r="F53" s="21">
        <f>K40/(E5/365)</f>
        <v>21.907273288393135</v>
      </c>
      <c r="G53" s="2" t="s">
        <v>29</v>
      </c>
      <c r="H53" s="5">
        <f xml:space="preserve"> H29+H52</f>
        <v>81906656840</v>
      </c>
      <c r="I53" s="5">
        <f xml:space="preserve"> I29+I52</f>
        <v>72384578546</v>
      </c>
      <c r="J53" s="5">
        <f xml:space="preserve"> J29+J52</f>
        <v>64608051639</v>
      </c>
      <c r="K53" s="5">
        <f xml:space="preserve"> K29+K52</f>
        <v>65808184795</v>
      </c>
    </row>
    <row r="54" spans="1:11" x14ac:dyDescent="0.2">
      <c r="A54" s="38" t="s">
        <v>109</v>
      </c>
      <c r="B54" s="35"/>
      <c r="C54" s="35"/>
      <c r="D54" s="35"/>
      <c r="E54" s="35"/>
      <c r="F54" s="35"/>
      <c r="G54" s="2" t="s">
        <v>97</v>
      </c>
      <c r="H54" s="12">
        <v>375952500</v>
      </c>
      <c r="I54" s="12">
        <v>375952500</v>
      </c>
      <c r="J54" s="12">
        <v>375952500</v>
      </c>
      <c r="K54" s="12">
        <v>375952500</v>
      </c>
    </row>
    <row r="55" spans="1:11" x14ac:dyDescent="0.2">
      <c r="A55" t="s">
        <v>110</v>
      </c>
      <c r="B55" t="s">
        <v>127</v>
      </c>
      <c r="C55">
        <f xml:space="preserve"> B6/B4</f>
        <v>0.10496763629742931</v>
      </c>
      <c r="D55">
        <f xml:space="preserve"> C6/C4</f>
        <v>0.13151100258157511</v>
      </c>
      <c r="E55">
        <f xml:space="preserve"> D6/D4</f>
        <v>0.13372168891971098</v>
      </c>
      <c r="F55">
        <f xml:space="preserve"> E6/E4</f>
        <v>8.2736674350920164E-2</v>
      </c>
      <c r="G55" s="2" t="s">
        <v>28</v>
      </c>
      <c r="H55" s="2">
        <v>68.989999999999995</v>
      </c>
      <c r="I55" s="2">
        <v>62.38</v>
      </c>
      <c r="J55" s="2">
        <v>56.84</v>
      </c>
      <c r="K55" s="2">
        <v>55.59</v>
      </c>
    </row>
    <row r="56" spans="1:11" x14ac:dyDescent="0.2">
      <c r="A56" t="s">
        <v>111</v>
      </c>
      <c r="B56" t="s">
        <v>128</v>
      </c>
      <c r="C56">
        <f xml:space="preserve"> B10/B4</f>
        <v>8.0864230455048258E-2</v>
      </c>
      <c r="D56">
        <f xml:space="preserve"> C10/C4</f>
        <v>0.10177755018212374</v>
      </c>
      <c r="E56">
        <f xml:space="preserve"> D10/D4</f>
        <v>9.2373895308861975E-2</v>
      </c>
      <c r="F56">
        <f xml:space="preserve"> E10/E4</f>
        <v>5.5175967679011617E-2</v>
      </c>
      <c r="G56" s="2"/>
    </row>
    <row r="57" spans="1:11" x14ac:dyDescent="0.2">
      <c r="A57" t="s">
        <v>112</v>
      </c>
      <c r="B57" t="s">
        <v>129</v>
      </c>
      <c r="C57">
        <f xml:space="preserve"> B21/B4</f>
        <v>4.884456462329663E-2</v>
      </c>
      <c r="D57">
        <f xml:space="preserve"> C21/C4</f>
        <v>5.5418732506067402E-2</v>
      </c>
      <c r="E57">
        <f xml:space="preserve"> D21/D4</f>
        <v>1.9189508654791156E-2</v>
      </c>
      <c r="F57">
        <f xml:space="preserve"> E21/E4</f>
        <v>2.8302072071549559E-2</v>
      </c>
    </row>
    <row r="58" spans="1:11" x14ac:dyDescent="0.2">
      <c r="A58" t="s">
        <v>113</v>
      </c>
      <c r="B58" t="s">
        <v>130</v>
      </c>
      <c r="C58">
        <f xml:space="preserve"> B10/H22</f>
        <v>6.6266811128705819E-2</v>
      </c>
      <c r="D58">
        <f xml:space="preserve"> C10/I22</f>
        <v>7.7309709476912319E-2</v>
      </c>
      <c r="E58">
        <f xml:space="preserve"> D10/J22</f>
        <v>5.5305018482295548E-2</v>
      </c>
      <c r="F58">
        <f xml:space="preserve"> E10/K22</f>
        <v>5.1195044879219574E-2</v>
      </c>
    </row>
    <row r="59" spans="1:11" x14ac:dyDescent="0.2">
      <c r="A59" t="s">
        <v>114</v>
      </c>
      <c r="B59" t="s">
        <v>131</v>
      </c>
      <c r="C59">
        <f xml:space="preserve"> B23/H22</f>
        <v>4.0027259523049044E-2</v>
      </c>
      <c r="D59">
        <f xml:space="preserve"> C23/I22</f>
        <v>4.2095787351494954E-2</v>
      </c>
      <c r="E59">
        <f xml:space="preserve"> D23/J22</f>
        <v>1.1488918241142752E-2</v>
      </c>
      <c r="F59">
        <f xml:space="preserve"> E23/K22</f>
        <v>2.6260089506849618E-2</v>
      </c>
    </row>
    <row r="60" spans="1:11" x14ac:dyDescent="0.2">
      <c r="A60" t="s">
        <v>115</v>
      </c>
      <c r="B60" t="s">
        <v>132</v>
      </c>
      <c r="C60">
        <f xml:space="preserve"> B23/H29</f>
        <v>0.12641125233609418</v>
      </c>
      <c r="D60">
        <f xml:space="preserve"> C23/I29</f>
        <v>0.12992944165884368</v>
      </c>
      <c r="E60">
        <f xml:space="preserve"> D23/J29</f>
        <v>3.4736892965624808E-2</v>
      </c>
      <c r="F60">
        <f xml:space="preserve"> E23/K29</f>
        <v>8.2696590958385913E-2</v>
      </c>
    </row>
    <row r="61" spans="1:11" x14ac:dyDescent="0.2">
      <c r="A61" t="s">
        <v>27</v>
      </c>
      <c r="B61" t="s">
        <v>133</v>
      </c>
      <c r="C61">
        <f xml:space="preserve"> B23/H54</f>
        <v>8.7205139213065479</v>
      </c>
      <c r="D61">
        <f xml:space="preserve"> C23/I54</f>
        <v>8.1049755647322463</v>
      </c>
      <c r="E61">
        <f xml:space="preserve"> D23/J54</f>
        <v>1.9743893789773974</v>
      </c>
      <c r="F61">
        <f xml:space="preserve"> E23/K54</f>
        <v>4.5966679913020929</v>
      </c>
    </row>
    <row r="62" spans="1:11" x14ac:dyDescent="0.2">
      <c r="A62" s="38" t="s">
        <v>116</v>
      </c>
      <c r="B62" s="35"/>
      <c r="C62" s="35"/>
      <c r="D62" s="35"/>
      <c r="E62" s="35"/>
      <c r="F62" s="35"/>
    </row>
    <row r="63" spans="1:11" x14ac:dyDescent="0.2">
      <c r="A63" t="s">
        <v>117</v>
      </c>
      <c r="B63" t="s">
        <v>134</v>
      </c>
      <c r="C63">
        <f xml:space="preserve"> H52/H22</f>
        <v>0.68335683111004142</v>
      </c>
      <c r="D63">
        <f xml:space="preserve"> I52/I22</f>
        <v>0.67601040369259757</v>
      </c>
      <c r="E63">
        <f xml:space="preserve"> J52/J22</f>
        <v>0.66925889852866116</v>
      </c>
      <c r="F63">
        <f xml:space="preserve"> K52/K22</f>
        <v>0.68245257509993296</v>
      </c>
    </row>
    <row r="64" spans="1:11" x14ac:dyDescent="0.2">
      <c r="A64" t="s">
        <v>118</v>
      </c>
      <c r="B64" t="s">
        <v>135</v>
      </c>
      <c r="C64">
        <f>B10/B11</f>
        <v>3.128635827042451</v>
      </c>
      <c r="D64">
        <f>C10/C11</f>
        <v>10.80624713671507</v>
      </c>
      <c r="E64">
        <f>D10/D11</f>
        <v>1.9081979488461891</v>
      </c>
      <c r="F64">
        <f>E10/E11</f>
        <v>1.5071266105696211</v>
      </c>
    </row>
    <row r="65" spans="1:6" x14ac:dyDescent="0.2">
      <c r="A65" s="38" t="s">
        <v>119</v>
      </c>
      <c r="B65" s="35"/>
      <c r="C65" s="35"/>
      <c r="D65" s="35"/>
      <c r="E65" s="35"/>
      <c r="F65" s="35"/>
    </row>
    <row r="66" spans="1:6" x14ac:dyDescent="0.2">
      <c r="A66" t="s">
        <v>121</v>
      </c>
      <c r="B66" t="s">
        <v>136</v>
      </c>
      <c r="C66">
        <f xml:space="preserve"> C34/B30</f>
        <v>7.3279816513761462</v>
      </c>
      <c r="D66">
        <f xml:space="preserve"> D34/C30</f>
        <v>7.8888888888888893</v>
      </c>
      <c r="E66">
        <f xml:space="preserve"> E34/D30</f>
        <v>32.43654822335025</v>
      </c>
      <c r="F66">
        <f xml:space="preserve"> F34/E30</f>
        <v>13.891304347826088</v>
      </c>
    </row>
    <row r="67" spans="1:6" x14ac:dyDescent="0.2">
      <c r="A67" t="s">
        <v>120</v>
      </c>
      <c r="B67" t="s">
        <v>137</v>
      </c>
      <c r="C67">
        <f xml:space="preserve"> C34/C33</f>
        <v>0.92628474619374079</v>
      </c>
      <c r="D67">
        <f xml:space="preserve"> D34/D33</f>
        <v>1.0243696918874534</v>
      </c>
      <c r="E67">
        <f xml:space="preserve"> E34/E33</f>
        <v>1.1242399721847551</v>
      </c>
      <c r="F67">
        <f xml:space="preserve"> F34/F33</f>
        <v>1.1495962232295092</v>
      </c>
    </row>
  </sheetData>
  <mergeCells count="3">
    <mergeCell ref="B37:F37"/>
    <mergeCell ref="B38:F38"/>
    <mergeCell ref="B39:F39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CAFC72-59EF-4402-BB6A-F2673160FD3A}">
  <dimension ref="A2:K67"/>
  <sheetViews>
    <sheetView workbookViewId="0">
      <selection activeCell="G53" sqref="G53"/>
    </sheetView>
  </sheetViews>
  <sheetFormatPr baseColWidth="10" defaultColWidth="8.83203125" defaultRowHeight="15" x14ac:dyDescent="0.2"/>
  <cols>
    <col min="1" max="1" width="51.83203125" customWidth="1"/>
    <col min="2" max="2" width="41.5" customWidth="1"/>
    <col min="3" max="3" width="15.5" bestFit="1" customWidth="1"/>
    <col min="4" max="4" width="12.6640625" bestFit="1" customWidth="1"/>
    <col min="5" max="5" width="13.83203125" bestFit="1" customWidth="1"/>
    <col min="6" max="6" width="27.1640625" customWidth="1"/>
    <col min="7" max="7" width="45.83203125" customWidth="1"/>
    <col min="8" max="11" width="13.83203125" bestFit="1" customWidth="1"/>
  </cols>
  <sheetData>
    <row r="2" spans="1:11" x14ac:dyDescent="0.2">
      <c r="A2" s="3" t="s">
        <v>0</v>
      </c>
      <c r="B2" s="1"/>
      <c r="C2" s="1"/>
      <c r="D2" s="1"/>
      <c r="E2" s="1"/>
      <c r="G2" s="9" t="s">
        <v>74</v>
      </c>
      <c r="H2" s="10"/>
      <c r="I2" s="10"/>
      <c r="J2" s="10"/>
      <c r="K2" s="10"/>
    </row>
    <row r="3" spans="1:11" x14ac:dyDescent="0.2">
      <c r="B3" s="2">
        <v>2022</v>
      </c>
      <c r="C3" s="2">
        <v>2021</v>
      </c>
      <c r="D3" s="2">
        <v>2020</v>
      </c>
      <c r="E3" s="2">
        <v>2019</v>
      </c>
      <c r="G3" s="2"/>
      <c r="H3" s="2">
        <v>2022</v>
      </c>
      <c r="I3" s="2">
        <v>2021</v>
      </c>
      <c r="J3" s="2">
        <v>2020</v>
      </c>
      <c r="K3" s="2">
        <v>2019</v>
      </c>
    </row>
    <row r="4" spans="1:11" x14ac:dyDescent="0.2">
      <c r="A4" t="s">
        <v>1</v>
      </c>
      <c r="B4" s="4">
        <v>46827524957</v>
      </c>
      <c r="C4" s="4">
        <v>28166462072</v>
      </c>
      <c r="D4" s="4">
        <v>9406690791</v>
      </c>
      <c r="E4" s="4">
        <v>13268683927</v>
      </c>
      <c r="G4" s="7" t="s">
        <v>73</v>
      </c>
    </row>
    <row r="5" spans="1:11" x14ac:dyDescent="0.2">
      <c r="A5" t="s">
        <v>2</v>
      </c>
      <c r="B5" s="4">
        <v>40478446890</v>
      </c>
      <c r="C5" s="4">
        <v>23965153963</v>
      </c>
      <c r="D5" s="4">
        <v>7852829348</v>
      </c>
      <c r="E5" s="4">
        <v>11110755161</v>
      </c>
      <c r="G5" s="2" t="s">
        <v>72</v>
      </c>
    </row>
    <row r="6" spans="1:11" x14ac:dyDescent="0.2">
      <c r="A6" s="2" t="s">
        <v>3</v>
      </c>
      <c r="B6" s="6">
        <f xml:space="preserve"> B4-B5</f>
        <v>6349078067</v>
      </c>
      <c r="C6" s="6">
        <f xml:space="preserve"> C4-C5</f>
        <v>4201308109</v>
      </c>
      <c r="D6" s="6">
        <f xml:space="preserve"> D4-D5</f>
        <v>1553861443</v>
      </c>
      <c r="E6" s="6">
        <f xml:space="preserve"> E4-E5</f>
        <v>2157928766</v>
      </c>
      <c r="G6" t="s">
        <v>71</v>
      </c>
      <c r="H6" s="4">
        <v>31015518304</v>
      </c>
      <c r="I6" s="4">
        <v>32003543122</v>
      </c>
      <c r="J6" s="4">
        <v>3103436862</v>
      </c>
      <c r="K6" s="4">
        <v>2975385321</v>
      </c>
    </row>
    <row r="7" spans="1:11" x14ac:dyDescent="0.2">
      <c r="A7" t="s">
        <v>4</v>
      </c>
      <c r="B7" s="4">
        <v>1047512874</v>
      </c>
      <c r="C7" s="4">
        <v>703992620</v>
      </c>
      <c r="D7" s="4">
        <v>217742135</v>
      </c>
      <c r="E7" s="4">
        <v>233818662</v>
      </c>
      <c r="G7" t="s">
        <v>70</v>
      </c>
      <c r="H7" s="4">
        <v>148898625</v>
      </c>
      <c r="I7" s="4">
        <v>155662783</v>
      </c>
    </row>
    <row r="8" spans="1:11" x14ac:dyDescent="0.2">
      <c r="A8" t="s">
        <v>5</v>
      </c>
      <c r="B8" s="4">
        <v>355960816</v>
      </c>
      <c r="C8" s="4">
        <v>278933980</v>
      </c>
      <c r="D8" s="4">
        <v>214690454</v>
      </c>
      <c r="E8" s="4">
        <v>189100564</v>
      </c>
      <c r="G8" t="s">
        <v>69</v>
      </c>
      <c r="H8" s="4">
        <v>2167899</v>
      </c>
      <c r="I8" s="4">
        <v>1500954</v>
      </c>
      <c r="J8" s="4">
        <v>1010002</v>
      </c>
      <c r="K8" s="4">
        <v>966383</v>
      </c>
    </row>
    <row r="9" spans="1:11" x14ac:dyDescent="0.2">
      <c r="A9" s="2" t="s">
        <v>75</v>
      </c>
      <c r="B9" s="6">
        <f xml:space="preserve"> B6-B7-B8</f>
        <v>4945604377</v>
      </c>
      <c r="C9" s="6">
        <f xml:space="preserve"> C6-C7-C8</f>
        <v>3218381509</v>
      </c>
      <c r="D9" s="6">
        <f xml:space="preserve"> D6-D7-D8</f>
        <v>1121428854</v>
      </c>
      <c r="E9" s="6">
        <f xml:space="preserve"> E6-E7-E8</f>
        <v>1735009540</v>
      </c>
      <c r="G9" t="s">
        <v>68</v>
      </c>
      <c r="H9" s="4">
        <v>3241016198</v>
      </c>
      <c r="I9" s="4">
        <v>1497760003</v>
      </c>
      <c r="J9" s="4">
        <v>23876898898</v>
      </c>
      <c r="K9" s="4">
        <v>19760860267</v>
      </c>
    </row>
    <row r="10" spans="1:11" x14ac:dyDescent="0.2">
      <c r="A10" t="s">
        <v>9</v>
      </c>
      <c r="B10" s="4">
        <v>2160878575</v>
      </c>
      <c r="C10" s="4">
        <v>1107221206</v>
      </c>
      <c r="D10" s="4">
        <v>802272214</v>
      </c>
      <c r="E10" s="4">
        <v>715146284</v>
      </c>
      <c r="G10" t="s">
        <v>86</v>
      </c>
      <c r="H10" s="4">
        <v>171998290</v>
      </c>
      <c r="I10" s="4">
        <v>162549188</v>
      </c>
      <c r="J10" s="4">
        <v>62344461</v>
      </c>
      <c r="K10" s="4">
        <v>273495309</v>
      </c>
    </row>
    <row r="11" spans="1:11" x14ac:dyDescent="0.2">
      <c r="A11" t="s">
        <v>7</v>
      </c>
      <c r="B11" s="4">
        <v>112396730</v>
      </c>
      <c r="C11" s="4">
        <v>90849217</v>
      </c>
      <c r="D11" s="4">
        <v>98570448</v>
      </c>
      <c r="E11" s="4">
        <v>109628773</v>
      </c>
      <c r="G11" s="2" t="s">
        <v>65</v>
      </c>
      <c r="H11" s="6">
        <f>SUM(H6:H10)</f>
        <v>34579599316</v>
      </c>
      <c r="I11" s="6">
        <f>SUM(I6:I10)</f>
        <v>33821016050</v>
      </c>
      <c r="J11" s="6">
        <f>SUM(J6:J10)</f>
        <v>27043690223</v>
      </c>
      <c r="K11" s="6">
        <f>SUM(K6:K10)</f>
        <v>23010707280</v>
      </c>
    </row>
    <row r="12" spans="1:11" x14ac:dyDescent="0.2">
      <c r="A12" s="2" t="s">
        <v>76</v>
      </c>
      <c r="B12" s="6">
        <f xml:space="preserve"> B9-B10+B11</f>
        <v>2897122532</v>
      </c>
      <c r="C12" s="6">
        <f xml:space="preserve"> C9-C10+C11</f>
        <v>2202009520</v>
      </c>
      <c r="D12" s="6">
        <f xml:space="preserve"> D9-D10+D11</f>
        <v>417727088</v>
      </c>
      <c r="E12" s="6">
        <f xml:space="preserve"> E9-E10+E11</f>
        <v>1129492029</v>
      </c>
    </row>
    <row r="13" spans="1:11" x14ac:dyDescent="0.2">
      <c r="A13" t="s">
        <v>77</v>
      </c>
      <c r="B13" s="4">
        <v>32669960</v>
      </c>
      <c r="C13" s="4">
        <v>22923203</v>
      </c>
      <c r="D13" s="4">
        <v>1836002</v>
      </c>
      <c r="E13" s="4">
        <v>2220346</v>
      </c>
      <c r="G13" s="2" t="s">
        <v>64</v>
      </c>
    </row>
    <row r="14" spans="1:11" x14ac:dyDescent="0.2">
      <c r="A14" s="2" t="s">
        <v>78</v>
      </c>
      <c r="B14" s="6">
        <f>SUM(B12:B13)</f>
        <v>2929792492</v>
      </c>
      <c r="C14" s="6">
        <f>SUM(C12:C13)</f>
        <v>2224932723</v>
      </c>
      <c r="D14" s="6">
        <f>SUM(D12:D13)</f>
        <v>419563090</v>
      </c>
      <c r="E14" s="6">
        <f>SUM(E12:E13)</f>
        <v>1131712375</v>
      </c>
      <c r="G14" t="s">
        <v>63</v>
      </c>
      <c r="H14" s="4">
        <v>15979789926</v>
      </c>
      <c r="I14" s="4">
        <v>10065165355</v>
      </c>
      <c r="J14" s="4">
        <v>7006674104</v>
      </c>
      <c r="K14" s="4">
        <v>2792059671</v>
      </c>
    </row>
    <row r="15" spans="1:11" x14ac:dyDescent="0.2">
      <c r="A15" t="s">
        <v>10</v>
      </c>
      <c r="B15" s="4">
        <v>146397326</v>
      </c>
      <c r="C15" s="4">
        <v>111698531</v>
      </c>
      <c r="D15" s="4">
        <v>20978155</v>
      </c>
      <c r="E15" s="4">
        <v>56585619</v>
      </c>
      <c r="G15" t="s">
        <v>62</v>
      </c>
      <c r="H15" s="4">
        <v>5466050256</v>
      </c>
      <c r="I15" s="4">
        <v>3367753798</v>
      </c>
      <c r="J15" s="4">
        <v>2621012146</v>
      </c>
      <c r="K15" s="4">
        <v>2505592013</v>
      </c>
    </row>
    <row r="16" spans="1:11" x14ac:dyDescent="0.2">
      <c r="A16" s="2" t="s">
        <v>79</v>
      </c>
      <c r="B16" s="6">
        <f xml:space="preserve"> B14-B15</f>
        <v>2783395166</v>
      </c>
      <c r="C16" s="6">
        <f xml:space="preserve"> C14-C15</f>
        <v>2113234192</v>
      </c>
      <c r="D16" s="6">
        <f xml:space="preserve"> D14-D15</f>
        <v>398584935</v>
      </c>
      <c r="E16" s="6">
        <f xml:space="preserve"> E14-E15</f>
        <v>1075126756</v>
      </c>
      <c r="G16" t="s">
        <v>60</v>
      </c>
      <c r="H16" s="4">
        <v>6192398719</v>
      </c>
      <c r="I16" s="4">
        <v>4850622616</v>
      </c>
      <c r="J16" s="4">
        <v>2396784998</v>
      </c>
      <c r="K16" s="4">
        <v>2452963101</v>
      </c>
    </row>
    <row r="17" spans="1:11" x14ac:dyDescent="0.2">
      <c r="A17" s="2" t="s">
        <v>12</v>
      </c>
      <c r="G17" t="s">
        <v>59</v>
      </c>
      <c r="H17" s="4">
        <v>2224065981</v>
      </c>
      <c r="I17" s="4">
        <v>1424525049</v>
      </c>
      <c r="J17" s="4">
        <v>882572314</v>
      </c>
      <c r="K17" s="4">
        <v>449929013</v>
      </c>
    </row>
    <row r="18" spans="1:11" x14ac:dyDescent="0.2">
      <c r="A18" t="s">
        <v>13</v>
      </c>
      <c r="B18" s="4">
        <v>716277882</v>
      </c>
      <c r="C18" s="4">
        <v>343634665</v>
      </c>
      <c r="D18" s="4">
        <v>84721754</v>
      </c>
      <c r="E18" s="4">
        <v>248877693</v>
      </c>
      <c r="G18" t="s">
        <v>58</v>
      </c>
      <c r="H18" s="4">
        <v>444842678</v>
      </c>
      <c r="I18" s="4">
        <v>130184066</v>
      </c>
      <c r="J18" s="4">
        <v>38761528</v>
      </c>
      <c r="K18" s="4">
        <v>281773961</v>
      </c>
    </row>
    <row r="19" spans="1:11" x14ac:dyDescent="0.2">
      <c r="A19" t="s">
        <v>80</v>
      </c>
      <c r="B19" s="4">
        <v>570994876</v>
      </c>
      <c r="C19" s="4">
        <v>117743990</v>
      </c>
      <c r="D19" s="4">
        <v>14445625</v>
      </c>
      <c r="E19" s="4">
        <v>20047335</v>
      </c>
      <c r="G19" s="2" t="s">
        <v>57</v>
      </c>
      <c r="H19" s="6">
        <f>SUM(H14:H18)</f>
        <v>30307147560</v>
      </c>
      <c r="I19" s="6">
        <f>SUM(I14:I18)</f>
        <v>19838250884</v>
      </c>
      <c r="J19" s="6">
        <f>SUM(J14:J18)</f>
        <v>12945805090</v>
      </c>
      <c r="K19" s="6">
        <f>SUM(K14:K18)</f>
        <v>8482317759</v>
      </c>
    </row>
    <row r="20" spans="1:11" x14ac:dyDescent="0.2">
      <c r="A20" s="2" t="s">
        <v>15</v>
      </c>
      <c r="B20" s="6">
        <f xml:space="preserve"> B16-B18-B19</f>
        <v>1496122408</v>
      </c>
      <c r="C20" s="6">
        <f xml:space="preserve"> C16-C18-C19</f>
        <v>1651855537</v>
      </c>
      <c r="D20" s="6">
        <f xml:space="preserve"> D16-D18-D19</f>
        <v>299417556</v>
      </c>
      <c r="E20" s="6">
        <f xml:space="preserve"> E16-E18-E19</f>
        <v>806201728</v>
      </c>
      <c r="G20" s="2" t="s">
        <v>56</v>
      </c>
      <c r="H20" s="5">
        <f xml:space="preserve"> H11+H19</f>
        <v>64886746876</v>
      </c>
      <c r="I20" s="5">
        <f xml:space="preserve"> I11+I19</f>
        <v>53659266934</v>
      </c>
      <c r="J20" s="5">
        <f xml:space="preserve"> J11+J19</f>
        <v>39989495313</v>
      </c>
      <c r="K20" s="5">
        <f xml:space="preserve"> K11+K19</f>
        <v>31493025039</v>
      </c>
    </row>
    <row r="21" spans="1:11" x14ac:dyDescent="0.2">
      <c r="A21" s="2" t="s">
        <v>25</v>
      </c>
    </row>
    <row r="22" spans="1:11" x14ac:dyDescent="0.2">
      <c r="A22" s="2" t="s">
        <v>26</v>
      </c>
      <c r="B22" s="6">
        <v>1496122408</v>
      </c>
      <c r="C22" s="6">
        <v>1651855537</v>
      </c>
      <c r="D22" s="6">
        <v>299417556</v>
      </c>
      <c r="E22" s="6">
        <v>806201728</v>
      </c>
      <c r="G22" s="7" t="s">
        <v>55</v>
      </c>
    </row>
    <row r="23" spans="1:11" x14ac:dyDescent="0.2">
      <c r="A23" s="2" t="s">
        <v>81</v>
      </c>
      <c r="G23" t="s">
        <v>54</v>
      </c>
      <c r="H23" s="4">
        <v>4368164800</v>
      </c>
      <c r="I23" s="4">
        <v>3971058910</v>
      </c>
      <c r="J23" s="4">
        <v>3781960870</v>
      </c>
      <c r="K23" s="4">
        <v>3601867500</v>
      </c>
    </row>
    <row r="24" spans="1:11" x14ac:dyDescent="0.2">
      <c r="A24" t="s">
        <v>82</v>
      </c>
      <c r="B24" s="4">
        <v>-1845975</v>
      </c>
      <c r="C24" s="4">
        <v>9037892</v>
      </c>
      <c r="D24" s="4">
        <v>-23692335</v>
      </c>
      <c r="E24" s="4">
        <v>3816437</v>
      </c>
      <c r="G24" t="s">
        <v>87</v>
      </c>
      <c r="H24" s="4">
        <v>1136440000</v>
      </c>
      <c r="I24" s="4">
        <v>1136440000</v>
      </c>
      <c r="J24" s="4">
        <v>1136440000</v>
      </c>
      <c r="K24" s="4">
        <v>1136440000</v>
      </c>
    </row>
    <row r="25" spans="1:11" x14ac:dyDescent="0.2">
      <c r="A25" t="s">
        <v>83</v>
      </c>
      <c r="B25" s="4">
        <v>19325461</v>
      </c>
      <c r="C25" s="4">
        <v>-386509208</v>
      </c>
      <c r="D25" s="4">
        <v>2369233</v>
      </c>
      <c r="E25" s="4">
        <v>-10567</v>
      </c>
      <c r="G25" t="s">
        <v>53</v>
      </c>
      <c r="H25" s="4">
        <v>3850132682</v>
      </c>
      <c r="I25" s="4">
        <v>3916698157</v>
      </c>
    </row>
    <row r="26" spans="1:11" x14ac:dyDescent="0.2">
      <c r="A26" t="s">
        <v>84</v>
      </c>
      <c r="C26" s="4">
        <v>4330383105</v>
      </c>
      <c r="G26" t="s">
        <v>52</v>
      </c>
      <c r="H26" s="4">
        <v>3221570157</v>
      </c>
      <c r="I26" s="4">
        <v>2832720460</v>
      </c>
      <c r="J26" s="4">
        <v>1446359318</v>
      </c>
      <c r="K26" s="4">
        <v>1596953769</v>
      </c>
    </row>
    <row r="27" spans="1:11" x14ac:dyDescent="0.2">
      <c r="A27" s="2" t="s">
        <v>85</v>
      </c>
      <c r="B27" s="5">
        <f>SUM(B22:B26)</f>
        <v>1513601894</v>
      </c>
      <c r="C27" s="5">
        <f>SUM(C22:C26)</f>
        <v>5604767326</v>
      </c>
      <c r="D27" s="5">
        <f>SUM(D22:D25)</f>
        <v>278094454</v>
      </c>
      <c r="E27" s="5">
        <f>SUM(E22:E25)</f>
        <v>810007598</v>
      </c>
      <c r="G27" t="s">
        <v>51</v>
      </c>
      <c r="J27" s="4">
        <v>-21226941</v>
      </c>
      <c r="K27" s="4">
        <v>96161</v>
      </c>
    </row>
    <row r="28" spans="1:11" x14ac:dyDescent="0.2">
      <c r="A28" s="2" t="s">
        <v>27</v>
      </c>
      <c r="B28" s="2">
        <v>3.25</v>
      </c>
      <c r="C28" s="2">
        <v>3.58</v>
      </c>
      <c r="D28" s="2">
        <v>0.65</v>
      </c>
      <c r="E28" s="2">
        <v>1.75</v>
      </c>
      <c r="G28" t="s">
        <v>88</v>
      </c>
      <c r="J28" s="4">
        <v>89825267</v>
      </c>
    </row>
    <row r="29" spans="1:11" x14ac:dyDescent="0.2">
      <c r="G29" s="2" t="s">
        <v>93</v>
      </c>
      <c r="H29" s="6">
        <f>SUM(H23:H28)</f>
        <v>12576307639</v>
      </c>
      <c r="I29" s="6">
        <f>SUM(I23:I28)</f>
        <v>11856917527</v>
      </c>
      <c r="J29" s="6">
        <f>SUM(J23:J28)</f>
        <v>6433358514</v>
      </c>
      <c r="K29" s="6">
        <f>SUM(K23:K28)</f>
        <v>6335357430</v>
      </c>
    </row>
    <row r="30" spans="1:11" ht="21" x14ac:dyDescent="0.25">
      <c r="A30" s="19" t="s">
        <v>92</v>
      </c>
      <c r="B30" s="2" t="s">
        <v>162</v>
      </c>
      <c r="C30" s="2">
        <v>2022</v>
      </c>
      <c r="D30" s="2">
        <v>2021</v>
      </c>
      <c r="E30" s="2">
        <v>2020</v>
      </c>
      <c r="F30" s="2">
        <v>2019</v>
      </c>
    </row>
    <row r="31" spans="1:11" x14ac:dyDescent="0.2">
      <c r="A31" s="8" t="s">
        <v>94</v>
      </c>
      <c r="B31" t="s">
        <v>95</v>
      </c>
      <c r="C31">
        <f>H29/C34</f>
        <v>27.289883230474697</v>
      </c>
      <c r="D31">
        <f t="shared" ref="D31:F31" si="0">I29/D34</f>
        <v>25.728846977452569</v>
      </c>
      <c r="E31">
        <f t="shared" si="0"/>
        <v>13.960027669997443</v>
      </c>
      <c r="F31">
        <f t="shared" si="0"/>
        <v>13.747370806346437</v>
      </c>
      <c r="G31" s="7" t="s">
        <v>50</v>
      </c>
    </row>
    <row r="32" spans="1:11" x14ac:dyDescent="0.2">
      <c r="A32" s="8" t="s">
        <v>96</v>
      </c>
      <c r="B32" t="s">
        <v>159</v>
      </c>
      <c r="C32">
        <v>44.8</v>
      </c>
      <c r="D32">
        <v>44.8</v>
      </c>
      <c r="E32">
        <v>44.8</v>
      </c>
      <c r="F32">
        <v>44.8</v>
      </c>
      <c r="G32" s="2" t="s">
        <v>49</v>
      </c>
    </row>
    <row r="33" spans="1:11" ht="16" x14ac:dyDescent="0.2">
      <c r="A33" s="8" t="s">
        <v>158</v>
      </c>
      <c r="B33" s="23" t="s">
        <v>160</v>
      </c>
      <c r="C33" s="24">
        <v>711000000</v>
      </c>
      <c r="D33" s="25">
        <v>709000000</v>
      </c>
      <c r="E33" s="25">
        <v>113000000</v>
      </c>
      <c r="F33" s="4">
        <v>92000000</v>
      </c>
      <c r="G33" t="s">
        <v>48</v>
      </c>
      <c r="H33" s="4">
        <v>20648351119</v>
      </c>
      <c r="I33" s="4">
        <v>21577930176</v>
      </c>
      <c r="J33" s="4">
        <v>19676693426</v>
      </c>
      <c r="K33" s="4">
        <v>16202635324</v>
      </c>
    </row>
    <row r="34" spans="1:11" x14ac:dyDescent="0.2">
      <c r="A34" s="8" t="s">
        <v>97</v>
      </c>
      <c r="B34" t="s">
        <v>159</v>
      </c>
      <c r="C34" s="4">
        <v>460841387</v>
      </c>
      <c r="D34" s="4">
        <v>460841387</v>
      </c>
      <c r="E34" s="4">
        <v>460841387</v>
      </c>
      <c r="F34" s="4">
        <v>460841387</v>
      </c>
      <c r="G34" t="s">
        <v>47</v>
      </c>
      <c r="H34" s="4">
        <v>65079334</v>
      </c>
      <c r="I34" s="4">
        <v>50517125</v>
      </c>
      <c r="J34" s="4">
        <v>41460605</v>
      </c>
      <c r="K34" s="4">
        <v>35919462</v>
      </c>
    </row>
    <row r="35" spans="1:11" x14ac:dyDescent="0.2">
      <c r="G35" t="s">
        <v>46</v>
      </c>
      <c r="H35" s="4">
        <v>109707227</v>
      </c>
      <c r="I35" s="4">
        <v>120081209</v>
      </c>
      <c r="J35" s="4">
        <v>744497463</v>
      </c>
      <c r="K35" s="4">
        <v>539732060</v>
      </c>
    </row>
    <row r="36" spans="1:11" ht="19" x14ac:dyDescent="0.25">
      <c r="A36" s="20" t="s">
        <v>161</v>
      </c>
      <c r="B36" s="48" t="s">
        <v>163</v>
      </c>
      <c r="C36" s="48"/>
      <c r="D36" s="48"/>
      <c r="E36" s="48"/>
      <c r="F36" s="48"/>
      <c r="G36" t="s">
        <v>45</v>
      </c>
      <c r="H36" s="4">
        <v>1234261441</v>
      </c>
      <c r="I36" s="4">
        <v>682592026</v>
      </c>
      <c r="J36" s="4">
        <v>186228559</v>
      </c>
      <c r="K36" s="4">
        <v>174152167</v>
      </c>
    </row>
    <row r="37" spans="1:11" x14ac:dyDescent="0.2">
      <c r="A37" s="18" t="s">
        <v>97</v>
      </c>
      <c r="B37" s="49" t="s">
        <v>164</v>
      </c>
      <c r="C37" s="49"/>
      <c r="D37" s="49"/>
      <c r="E37" s="49"/>
      <c r="F37" s="49"/>
      <c r="G37" s="2" t="s">
        <v>44</v>
      </c>
      <c r="H37" s="6">
        <f>SUM(H33:H36)</f>
        <v>22057399121</v>
      </c>
      <c r="I37" s="6">
        <f>SUM(I33:I36)</f>
        <v>22431120536</v>
      </c>
      <c r="J37" s="6">
        <f>SUM(J33:J36)</f>
        <v>20648880053</v>
      </c>
      <c r="K37" s="6">
        <f>SUM(K33:K36)</f>
        <v>16952439013</v>
      </c>
    </row>
    <row r="38" spans="1:11" x14ac:dyDescent="0.2">
      <c r="A38" s="18" t="s">
        <v>158</v>
      </c>
      <c r="B38" s="50" t="s">
        <v>165</v>
      </c>
      <c r="C38" s="50"/>
      <c r="D38" s="50"/>
      <c r="E38" s="50"/>
      <c r="F38" s="50"/>
    </row>
    <row r="39" spans="1:11" x14ac:dyDescent="0.2">
      <c r="A39" s="18" t="s">
        <v>96</v>
      </c>
      <c r="B39" s="49" t="s">
        <v>164</v>
      </c>
      <c r="C39" s="49"/>
      <c r="D39" s="49"/>
      <c r="E39" s="49"/>
      <c r="F39" s="49"/>
      <c r="G39" s="2" t="s">
        <v>43</v>
      </c>
    </row>
    <row r="40" spans="1:11" x14ac:dyDescent="0.2">
      <c r="G40" t="s">
        <v>40</v>
      </c>
      <c r="H40" s="4">
        <v>3275776093</v>
      </c>
      <c r="I40" s="4">
        <v>2283792410</v>
      </c>
      <c r="J40" s="4">
        <v>155746011</v>
      </c>
      <c r="K40" s="4">
        <v>116835653</v>
      </c>
    </row>
    <row r="41" spans="1:11" x14ac:dyDescent="0.2">
      <c r="G41" t="s">
        <v>39</v>
      </c>
      <c r="H41" s="4">
        <v>41019367</v>
      </c>
      <c r="I41" s="4">
        <v>33245616</v>
      </c>
      <c r="J41" s="4">
        <v>162855400</v>
      </c>
      <c r="K41" s="4">
        <v>125783827</v>
      </c>
    </row>
    <row r="42" spans="1:11" x14ac:dyDescent="0.2">
      <c r="G42" t="s">
        <v>89</v>
      </c>
      <c r="H42" s="4">
        <v>23882391653</v>
      </c>
      <c r="I42" s="4">
        <v>14940744433</v>
      </c>
      <c r="J42" s="4">
        <v>11697581384</v>
      </c>
      <c r="K42" s="4">
        <v>7120943855</v>
      </c>
    </row>
    <row r="43" spans="1:11" ht="19" x14ac:dyDescent="0.25">
      <c r="A43" s="13" t="s">
        <v>99</v>
      </c>
      <c r="B43" s="39" t="s">
        <v>98</v>
      </c>
      <c r="C43" s="39">
        <v>2022</v>
      </c>
      <c r="D43" s="39">
        <v>2021</v>
      </c>
      <c r="E43" s="39">
        <v>2020</v>
      </c>
      <c r="F43" s="39">
        <v>2019</v>
      </c>
      <c r="G43" t="s">
        <v>90</v>
      </c>
      <c r="H43" s="4">
        <v>2329816135</v>
      </c>
      <c r="I43" s="4">
        <v>1760281610</v>
      </c>
      <c r="J43" s="4">
        <v>800583885</v>
      </c>
      <c r="K43" s="4">
        <v>587163924</v>
      </c>
    </row>
    <row r="44" spans="1:11" x14ac:dyDescent="0.2">
      <c r="B44" s="2"/>
      <c r="G44" t="s">
        <v>32</v>
      </c>
      <c r="H44" s="4">
        <v>3182912</v>
      </c>
      <c r="I44" s="4">
        <v>4954063</v>
      </c>
    </row>
    <row r="45" spans="1:11" x14ac:dyDescent="0.2">
      <c r="A45" s="38" t="s">
        <v>100</v>
      </c>
      <c r="B45" s="38"/>
      <c r="C45" s="38"/>
      <c r="D45" s="38"/>
      <c r="E45" s="38"/>
      <c r="F45" s="38"/>
      <c r="G45" t="s">
        <v>91</v>
      </c>
      <c r="H45" s="4">
        <v>720853956</v>
      </c>
      <c r="I45" s="4">
        <v>348210739</v>
      </c>
      <c r="J45" s="4">
        <v>90490066</v>
      </c>
      <c r="K45" s="4">
        <v>254501337</v>
      </c>
    </row>
    <row r="46" spans="1:11" x14ac:dyDescent="0.2">
      <c r="A46" t="s">
        <v>101</v>
      </c>
      <c r="B46" t="s">
        <v>122</v>
      </c>
      <c r="C46">
        <f xml:space="preserve"> H19/H47</f>
        <v>0.57937092484903618</v>
      </c>
      <c r="D46">
        <f xml:space="preserve"> I19/I47</f>
        <v>0.47457262965889646</v>
      </c>
      <c r="E46">
        <f xml:space="preserve"> J19/J47</f>
        <v>0.38579545576252972</v>
      </c>
      <c r="F46">
        <f xml:space="preserve"> K19/K47</f>
        <v>0.33716630217204646</v>
      </c>
      <c r="G46" s="2" t="s">
        <v>31</v>
      </c>
      <c r="H46" s="6">
        <f>SUM(H40:H45)</f>
        <v>30253040116</v>
      </c>
      <c r="I46" s="6">
        <f>SUM(I40:I45)</f>
        <v>19371228871</v>
      </c>
      <c r="J46" s="6">
        <f>SUM(J40:J45)</f>
        <v>12907256746</v>
      </c>
      <c r="K46" s="6">
        <f>SUM(K40:K45)</f>
        <v>8205228596</v>
      </c>
    </row>
    <row r="47" spans="1:11" x14ac:dyDescent="0.2">
      <c r="A47" t="s">
        <v>102</v>
      </c>
      <c r="B47" t="s">
        <v>123</v>
      </c>
      <c r="C47">
        <f xml:space="preserve"> (H19-H14)/H46</f>
        <v>0.47358406226495747</v>
      </c>
      <c r="D47">
        <f xml:space="preserve"> (I19-I14)/I46</f>
        <v>0.5045155159790069</v>
      </c>
      <c r="E47">
        <f xml:space="preserve"> (J19-J14)/J46</f>
        <v>0.46013890502647325</v>
      </c>
      <c r="F47">
        <f xml:space="preserve"> (K19-K14)/K46</f>
        <v>0.69349171950845667</v>
      </c>
      <c r="G47" s="2" t="s">
        <v>30</v>
      </c>
      <c r="H47" s="6">
        <f xml:space="preserve"> H37+H46</f>
        <v>52310439237</v>
      </c>
      <c r="I47" s="6">
        <f xml:space="preserve"> I37+I46</f>
        <v>41802349407</v>
      </c>
      <c r="J47" s="6">
        <f xml:space="preserve"> J37+J46</f>
        <v>33556136799</v>
      </c>
      <c r="K47" s="6">
        <f xml:space="preserve"> K37+K46</f>
        <v>25157667609</v>
      </c>
    </row>
    <row r="48" spans="1:11" x14ac:dyDescent="0.2">
      <c r="A48" s="38" t="s">
        <v>108</v>
      </c>
      <c r="B48" s="35"/>
      <c r="C48" s="35"/>
      <c r="D48" s="35"/>
      <c r="E48" s="35"/>
      <c r="F48" s="35"/>
      <c r="G48" s="2" t="s">
        <v>29</v>
      </c>
      <c r="H48" s="5">
        <f xml:space="preserve"> H29+H47</f>
        <v>64886746876</v>
      </c>
      <c r="I48" s="5">
        <f xml:space="preserve"> I29+I47</f>
        <v>53659266934</v>
      </c>
      <c r="J48" s="5">
        <f xml:space="preserve"> J29+J47</f>
        <v>39989495313</v>
      </c>
      <c r="K48" s="5">
        <f xml:space="preserve"> K29+K47</f>
        <v>31493025039</v>
      </c>
    </row>
    <row r="49" spans="1:11" x14ac:dyDescent="0.2">
      <c r="A49" t="s">
        <v>103</v>
      </c>
      <c r="B49" t="s">
        <v>124</v>
      </c>
      <c r="C49">
        <f xml:space="preserve"> B5/H14</f>
        <v>2.5331025675211998</v>
      </c>
      <c r="D49">
        <f xml:space="preserve"> C5/I14</f>
        <v>2.380999528348037</v>
      </c>
      <c r="E49">
        <f xml:space="preserve"> D5/J14</f>
        <v>1.1207641787587841</v>
      </c>
      <c r="F49">
        <f xml:space="preserve"> E5/K14</f>
        <v>3.9794117856444622</v>
      </c>
      <c r="G49" s="2" t="s">
        <v>97</v>
      </c>
      <c r="H49" s="12">
        <v>460841387</v>
      </c>
      <c r="I49" s="12">
        <v>460841387</v>
      </c>
      <c r="J49" s="12">
        <v>460841387</v>
      </c>
      <c r="K49" s="12">
        <v>460841387</v>
      </c>
    </row>
    <row r="50" spans="1:11" x14ac:dyDescent="0.2">
      <c r="A50" t="s">
        <v>104</v>
      </c>
      <c r="B50" t="s">
        <v>125</v>
      </c>
      <c r="C50">
        <f>B4/H6</f>
        <v>1.5098095249615984</v>
      </c>
      <c r="D50">
        <f>C4/I6</f>
        <v>0.88010449232534194</v>
      </c>
      <c r="E50">
        <f>D4/J6</f>
        <v>3.0310559580509358</v>
      </c>
      <c r="F50">
        <f>E4/K6</f>
        <v>4.4594842333027698</v>
      </c>
      <c r="G50" s="2" t="s">
        <v>28</v>
      </c>
      <c r="H50" s="2">
        <v>28.79</v>
      </c>
      <c r="I50" s="2">
        <v>29.86</v>
      </c>
      <c r="J50" s="2">
        <v>17.010000000000002</v>
      </c>
      <c r="K50" s="2">
        <v>17.59</v>
      </c>
    </row>
    <row r="51" spans="1:11" x14ac:dyDescent="0.2">
      <c r="A51" t="s">
        <v>105</v>
      </c>
      <c r="B51" t="s">
        <v>126</v>
      </c>
      <c r="C51">
        <f xml:space="preserve"> B4/H20</f>
        <v>0.72168088572059919</v>
      </c>
      <c r="D51">
        <f xml:space="preserve"> C4/I20</f>
        <v>0.52491328490648737</v>
      </c>
      <c r="E51">
        <f xml:space="preserve"> D4/J20</f>
        <v>0.23522904496226593</v>
      </c>
      <c r="F51">
        <f xml:space="preserve"> E4/K20</f>
        <v>0.42132135323832715</v>
      </c>
    </row>
    <row r="52" spans="1:11" x14ac:dyDescent="0.2">
      <c r="A52" t="s">
        <v>106</v>
      </c>
      <c r="B52" t="s">
        <v>138</v>
      </c>
      <c r="C52">
        <f>H15/(B4/365)</f>
        <v>42.605462177897181</v>
      </c>
      <c r="D52">
        <f>I15/(C4/365)</f>
        <v>43.641623613494772</v>
      </c>
      <c r="E52">
        <f>J15/(D4/365)</f>
        <v>101.70095462320378</v>
      </c>
      <c r="F52">
        <f>K15/(E4/365)</f>
        <v>68.924777300937208</v>
      </c>
    </row>
    <row r="53" spans="1:11" x14ac:dyDescent="0.2">
      <c r="A53" s="21" t="s">
        <v>107</v>
      </c>
      <c r="B53" s="21" t="s">
        <v>139</v>
      </c>
      <c r="C53" s="22">
        <f>C33/(B5/365)</f>
        <v>6.4111896561948356</v>
      </c>
      <c r="D53" s="22">
        <f t="shared" ref="D53:F53" si="1">D33/(C5/365)</f>
        <v>10.798386707614744</v>
      </c>
      <c r="E53" s="22">
        <f t="shared" si="1"/>
        <v>5.2522470783736681</v>
      </c>
      <c r="F53" s="22">
        <f t="shared" si="1"/>
        <v>3.0222968208200265</v>
      </c>
    </row>
    <row r="54" spans="1:11" x14ac:dyDescent="0.2">
      <c r="A54" s="38" t="s">
        <v>109</v>
      </c>
      <c r="B54" s="35"/>
      <c r="C54" s="35"/>
      <c r="D54" s="35"/>
      <c r="E54" s="35"/>
      <c r="F54" s="35"/>
    </row>
    <row r="55" spans="1:11" x14ac:dyDescent="0.2">
      <c r="A55" t="s">
        <v>110</v>
      </c>
      <c r="B55" t="s">
        <v>127</v>
      </c>
      <c r="C55">
        <f xml:space="preserve"> B6/B4</f>
        <v>0.13558431868500687</v>
      </c>
      <c r="D55">
        <f xml:space="preserve"> C6/C4</f>
        <v>0.14915995123066872</v>
      </c>
      <c r="E55">
        <f xml:space="preserve"> D6/D4</f>
        <v>0.16518683111032856</v>
      </c>
      <c r="F55">
        <f xml:space="preserve"> E6/E4</f>
        <v>0.162633218024653</v>
      </c>
    </row>
    <row r="56" spans="1:11" x14ac:dyDescent="0.2">
      <c r="A56" t="s">
        <v>111</v>
      </c>
      <c r="B56" t="s">
        <v>128</v>
      </c>
      <c r="C56">
        <f xml:space="preserve"> B9/B4</f>
        <v>0.10561319184691839</v>
      </c>
      <c r="D56">
        <f xml:space="preserve"> C9/C4</f>
        <v>0.11426289538150271</v>
      </c>
      <c r="E56">
        <f xml:space="preserve"> D9/D4</f>
        <v>0.11921608554125589</v>
      </c>
      <c r="F56">
        <f xml:space="preserve"> E9/E4</f>
        <v>0.13075973092323703</v>
      </c>
    </row>
    <row r="57" spans="1:11" x14ac:dyDescent="0.2">
      <c r="A57" t="s">
        <v>112</v>
      </c>
      <c r="B57" t="s">
        <v>129</v>
      </c>
      <c r="C57">
        <f xml:space="preserve"> B22/B4</f>
        <v>3.194963665864968E-2</v>
      </c>
      <c r="D57">
        <f xml:space="preserve"> C22/C4</f>
        <v>5.8646184699287923E-2</v>
      </c>
      <c r="E57">
        <f xml:space="preserve"> D22/D4</f>
        <v>3.1830275136339389E-2</v>
      </c>
      <c r="F57">
        <f xml:space="preserve"> E22/E4</f>
        <v>6.0759735662968592E-2</v>
      </c>
    </row>
    <row r="58" spans="1:11" x14ac:dyDescent="0.2">
      <c r="A58" t="s">
        <v>113</v>
      </c>
      <c r="B58" t="s">
        <v>130</v>
      </c>
      <c r="C58">
        <f xml:space="preserve"> B16/H20</f>
        <v>4.2896204541108054E-2</v>
      </c>
      <c r="D58">
        <f xml:space="preserve"> C16/I20</f>
        <v>3.9382464814497795E-2</v>
      </c>
      <c r="E58">
        <f xml:space="preserve"> D16/J20</f>
        <v>9.9672409436591686E-3</v>
      </c>
      <c r="F58">
        <f xml:space="preserve"> E16/K20</f>
        <v>3.4138567338913801E-2</v>
      </c>
    </row>
    <row r="59" spans="1:11" x14ac:dyDescent="0.2">
      <c r="A59" t="s">
        <v>114</v>
      </c>
      <c r="B59" t="s">
        <v>131</v>
      </c>
      <c r="C59">
        <f xml:space="preserve"> B22/H20</f>
        <v>2.3057442082265626E-2</v>
      </c>
      <c r="D59">
        <f xml:space="preserve"> C22/I20</f>
        <v>3.0784161457735802E-2</v>
      </c>
      <c r="E59">
        <f xml:space="preserve"> D22/J20</f>
        <v>7.4874052212072738E-3</v>
      </c>
      <c r="F59">
        <f xml:space="preserve"> E22/K20</f>
        <v>2.5599374051924972E-2</v>
      </c>
    </row>
    <row r="60" spans="1:11" x14ac:dyDescent="0.2">
      <c r="A60" t="s">
        <v>115</v>
      </c>
      <c r="B60" t="s">
        <v>132</v>
      </c>
      <c r="C60">
        <f xml:space="preserve"> B22/H29</f>
        <v>0.11896356633010638</v>
      </c>
      <c r="D60">
        <f xml:space="preserve"> C22/I29</f>
        <v>0.13931576509986465</v>
      </c>
      <c r="E60">
        <f xml:space="preserve"> D22/J29</f>
        <v>4.6541406848136992E-2</v>
      </c>
      <c r="F60">
        <f xml:space="preserve"> E22/K29</f>
        <v>0.12725433993390331</v>
      </c>
    </row>
    <row r="61" spans="1:11" x14ac:dyDescent="0.2">
      <c r="A61" t="s">
        <v>27</v>
      </c>
      <c r="B61" t="s">
        <v>133</v>
      </c>
      <c r="C61">
        <f xml:space="preserve"> B22/H49</f>
        <v>3.2465018338294342</v>
      </c>
      <c r="D61">
        <f xml:space="preserve"> C22/I49</f>
        <v>3.5844340018011445</v>
      </c>
      <c r="E61">
        <f xml:space="preserve"> D22/J49</f>
        <v>0.6497193274006009</v>
      </c>
      <c r="F61">
        <f xml:space="preserve"> E22/K49</f>
        <v>1.7494125977882278</v>
      </c>
    </row>
    <row r="62" spans="1:11" x14ac:dyDescent="0.2">
      <c r="A62" s="38" t="s">
        <v>116</v>
      </c>
      <c r="B62" s="35"/>
      <c r="C62" s="35"/>
      <c r="D62" s="35"/>
      <c r="E62" s="35"/>
      <c r="F62" s="35"/>
    </row>
    <row r="63" spans="1:11" x14ac:dyDescent="0.2">
      <c r="A63" t="s">
        <v>117</v>
      </c>
      <c r="B63" t="s">
        <v>134</v>
      </c>
      <c r="C63">
        <f xml:space="preserve"> H47/H20</f>
        <v>0.80618064174131587</v>
      </c>
      <c r="D63">
        <f xml:space="preserve"> I47/I20</f>
        <v>0.77903318094926999</v>
      </c>
      <c r="E63">
        <f xml:space="preserve"> J47/J20</f>
        <v>0.839123788293757</v>
      </c>
      <c r="F63">
        <f xml:space="preserve"> K47/K20</f>
        <v>0.79883299803196151</v>
      </c>
    </row>
    <row r="64" spans="1:11" x14ac:dyDescent="0.2">
      <c r="A64" t="s">
        <v>118</v>
      </c>
      <c r="B64" t="s">
        <v>135</v>
      </c>
      <c r="C64">
        <f>B9/B10</f>
        <v>2.2887007322935764</v>
      </c>
      <c r="D64">
        <f>C9/C10</f>
        <v>2.9067195349580399</v>
      </c>
      <c r="E64">
        <f>D9/D10</f>
        <v>1.3978158964383627</v>
      </c>
      <c r="F64">
        <f>E9/E10</f>
        <v>2.4260904080989394</v>
      </c>
    </row>
    <row r="65" spans="1:6" x14ac:dyDescent="0.2">
      <c r="A65" s="38" t="s">
        <v>119</v>
      </c>
      <c r="B65" s="35"/>
      <c r="C65" s="35"/>
      <c r="D65" s="35"/>
      <c r="E65" s="35"/>
      <c r="F65" s="35"/>
    </row>
    <row r="66" spans="1:6" x14ac:dyDescent="0.2">
      <c r="A66" t="s">
        <v>121</v>
      </c>
      <c r="B66" t="s">
        <v>136</v>
      </c>
      <c r="C66">
        <f xml:space="preserve"> C32/B28</f>
        <v>13.784615384615384</v>
      </c>
      <c r="D66">
        <f xml:space="preserve"> D32/C28</f>
        <v>12.513966480446927</v>
      </c>
      <c r="E66">
        <f xml:space="preserve"> E32/D28</f>
        <v>68.92307692307692</v>
      </c>
      <c r="F66">
        <f xml:space="preserve"> F32/E28</f>
        <v>25.599999999999998</v>
      </c>
    </row>
    <row r="67" spans="1:6" x14ac:dyDescent="0.2">
      <c r="A67" t="s">
        <v>120</v>
      </c>
      <c r="B67" t="s">
        <v>137</v>
      </c>
      <c r="C67">
        <f xml:space="preserve"> C32/C31</f>
        <v>1.6416339938740265</v>
      </c>
      <c r="D67">
        <f xml:space="preserve"> D32/D31</f>
        <v>1.7412362100509362</v>
      </c>
      <c r="E67">
        <f xml:space="preserve"> E32/E31</f>
        <v>3.2091626935871398</v>
      </c>
      <c r="F67">
        <f xml:space="preserve"> F32/F31</f>
        <v>3.2588049475844643</v>
      </c>
    </row>
  </sheetData>
  <mergeCells count="4">
    <mergeCell ref="B36:F36"/>
    <mergeCell ref="B37:F37"/>
    <mergeCell ref="B38:F38"/>
    <mergeCell ref="B39:F39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1F15C7-6F4D-5E48-89D8-66762272DB2A}">
  <dimension ref="A1:N133"/>
  <sheetViews>
    <sheetView zoomScaleNormal="100" workbookViewId="0">
      <selection activeCell="C5" sqref="C5"/>
    </sheetView>
  </sheetViews>
  <sheetFormatPr baseColWidth="10" defaultRowHeight="15" x14ac:dyDescent="0.2"/>
  <cols>
    <col min="1" max="1" width="44.6640625" bestFit="1" customWidth="1"/>
    <col min="2" max="2" width="58.5" bestFit="1" customWidth="1"/>
    <col min="3" max="3" width="12.1640625" customWidth="1"/>
  </cols>
  <sheetData>
    <row r="1" spans="1:12" x14ac:dyDescent="0.2">
      <c r="A1" s="27" t="s">
        <v>168</v>
      </c>
      <c r="B1" s="28" t="s">
        <v>169</v>
      </c>
      <c r="C1" s="15"/>
    </row>
    <row r="2" spans="1:12" x14ac:dyDescent="0.2">
      <c r="A2" s="29" t="s">
        <v>153</v>
      </c>
      <c r="B2" s="32" t="s">
        <v>177</v>
      </c>
    </row>
    <row r="3" spans="1:12" x14ac:dyDescent="0.2">
      <c r="A3" s="30" t="s">
        <v>156</v>
      </c>
      <c r="B3" s="33" t="s">
        <v>157</v>
      </c>
    </row>
    <row r="4" spans="1:12" x14ac:dyDescent="0.2">
      <c r="A4" s="31" t="s">
        <v>166</v>
      </c>
      <c r="B4" s="32" t="s">
        <v>157</v>
      </c>
    </row>
    <row r="7" spans="1:12" x14ac:dyDescent="0.2">
      <c r="A7" s="53"/>
      <c r="B7" s="53"/>
      <c r="E7" s="53"/>
      <c r="F7" s="53"/>
      <c r="G7" s="53"/>
      <c r="H7" s="53"/>
      <c r="I7" s="53"/>
      <c r="J7" s="53"/>
      <c r="K7" s="53"/>
      <c r="L7" s="53"/>
    </row>
    <row r="8" spans="1:12" x14ac:dyDescent="0.2">
      <c r="A8" s="53"/>
      <c r="B8" s="53"/>
      <c r="E8" s="53"/>
      <c r="F8" s="53"/>
      <c r="G8" s="53"/>
      <c r="H8" s="53"/>
      <c r="I8" s="53"/>
      <c r="J8" s="53"/>
      <c r="K8" s="53"/>
      <c r="L8" s="53"/>
    </row>
    <row r="9" spans="1:12" x14ac:dyDescent="0.2">
      <c r="A9" s="53"/>
      <c r="B9" s="53"/>
      <c r="E9" s="53"/>
      <c r="F9" s="53"/>
      <c r="G9" s="53"/>
      <c r="H9" s="53"/>
      <c r="I9" s="53"/>
      <c r="J9" s="53"/>
      <c r="K9" s="53"/>
      <c r="L9" s="53"/>
    </row>
    <row r="10" spans="1:12" x14ac:dyDescent="0.2">
      <c r="A10" s="53"/>
      <c r="B10" s="53"/>
      <c r="E10" s="53"/>
      <c r="F10" s="53"/>
      <c r="G10" s="53"/>
      <c r="H10" s="53"/>
      <c r="I10" s="53"/>
      <c r="J10" s="53"/>
      <c r="K10" s="53"/>
      <c r="L10" s="53"/>
    </row>
    <row r="11" spans="1:12" x14ac:dyDescent="0.2">
      <c r="A11" s="53"/>
      <c r="B11" s="53"/>
      <c r="E11" s="53"/>
      <c r="F11" s="53"/>
      <c r="G11" s="53"/>
      <c r="H11" s="53"/>
      <c r="I11" s="53"/>
      <c r="J11" s="53"/>
      <c r="K11" s="53"/>
      <c r="L11" s="53"/>
    </row>
    <row r="12" spans="1:12" x14ac:dyDescent="0.2">
      <c r="A12" s="53"/>
      <c r="B12" s="53"/>
      <c r="E12" s="53"/>
      <c r="F12" s="53"/>
      <c r="G12" s="53"/>
      <c r="H12" s="53"/>
      <c r="I12" s="53"/>
      <c r="J12" s="53"/>
      <c r="K12" s="53"/>
      <c r="L12" s="53"/>
    </row>
    <row r="13" spans="1:12" x14ac:dyDescent="0.2">
      <c r="A13" s="53"/>
      <c r="B13" s="53"/>
      <c r="E13" s="53"/>
      <c r="F13" s="53"/>
      <c r="G13" s="53"/>
      <c r="H13" s="53"/>
      <c r="I13" s="53"/>
      <c r="J13" s="53"/>
      <c r="K13" s="53"/>
      <c r="L13" s="53"/>
    </row>
    <row r="14" spans="1:12" x14ac:dyDescent="0.2">
      <c r="A14" s="53"/>
      <c r="B14" s="53"/>
      <c r="E14" s="53"/>
      <c r="F14" s="53"/>
      <c r="G14" s="53"/>
      <c r="H14" s="53"/>
      <c r="I14" s="53"/>
      <c r="J14" s="53"/>
      <c r="K14" s="53"/>
      <c r="L14" s="53"/>
    </row>
    <row r="15" spans="1:12" x14ac:dyDescent="0.2">
      <c r="A15" s="53"/>
      <c r="B15" s="53"/>
      <c r="E15" s="53"/>
      <c r="F15" s="53"/>
      <c r="G15" s="53"/>
      <c r="H15" s="53"/>
      <c r="I15" s="53"/>
      <c r="J15" s="53"/>
      <c r="K15" s="53"/>
      <c r="L15" s="53"/>
    </row>
    <row r="16" spans="1:12" x14ac:dyDescent="0.2">
      <c r="A16" s="53"/>
      <c r="B16" s="53"/>
      <c r="E16" s="53"/>
      <c r="F16" s="53"/>
      <c r="G16" s="53"/>
      <c r="H16" s="53"/>
      <c r="I16" s="53"/>
      <c r="J16" s="53"/>
      <c r="K16" s="53"/>
      <c r="L16" s="53"/>
    </row>
    <row r="17" spans="1:12" x14ac:dyDescent="0.2">
      <c r="A17" s="53"/>
      <c r="B17" s="53"/>
      <c r="E17" s="53"/>
      <c r="F17" s="53"/>
      <c r="G17" s="53"/>
      <c r="H17" s="53"/>
      <c r="I17" s="53"/>
      <c r="J17" s="53"/>
      <c r="K17" s="53"/>
      <c r="L17" s="53"/>
    </row>
    <row r="18" spans="1:12" x14ac:dyDescent="0.2">
      <c r="A18" s="53"/>
      <c r="B18" s="53"/>
      <c r="E18" s="53"/>
      <c r="F18" s="53"/>
      <c r="G18" s="53"/>
      <c r="H18" s="53"/>
      <c r="I18" s="53"/>
      <c r="J18" s="53"/>
      <c r="K18" s="53"/>
      <c r="L18" s="53"/>
    </row>
    <row r="19" spans="1:12" x14ac:dyDescent="0.2">
      <c r="A19" s="53"/>
      <c r="B19" s="53"/>
      <c r="E19" s="53"/>
      <c r="F19" s="53"/>
      <c r="G19" s="53"/>
      <c r="H19" s="53"/>
      <c r="I19" s="53"/>
      <c r="J19" s="53"/>
      <c r="K19" s="53"/>
      <c r="L19" s="53"/>
    </row>
    <row r="20" spans="1:12" x14ac:dyDescent="0.2">
      <c r="A20" s="53"/>
      <c r="B20" s="53"/>
      <c r="E20" s="53"/>
      <c r="F20" s="53"/>
      <c r="G20" s="53"/>
      <c r="H20" s="53"/>
      <c r="I20" s="53"/>
      <c r="J20" s="53"/>
      <c r="K20" s="53"/>
      <c r="L20" s="53"/>
    </row>
    <row r="21" spans="1:12" x14ac:dyDescent="0.2">
      <c r="A21" s="53"/>
      <c r="B21" s="53"/>
      <c r="E21" s="53"/>
      <c r="F21" s="53"/>
      <c r="G21" s="53"/>
      <c r="H21" s="53"/>
      <c r="I21" s="53"/>
      <c r="J21" s="53"/>
      <c r="K21" s="53"/>
      <c r="L21" s="53"/>
    </row>
    <row r="22" spans="1:12" x14ac:dyDescent="0.2">
      <c r="A22" s="53"/>
      <c r="B22" s="53"/>
      <c r="E22" s="53"/>
      <c r="F22" s="53"/>
      <c r="G22" s="53"/>
      <c r="H22" s="53"/>
      <c r="I22" s="53"/>
      <c r="J22" s="53"/>
      <c r="K22" s="53"/>
      <c r="L22" s="53"/>
    </row>
    <row r="23" spans="1:12" x14ac:dyDescent="0.2">
      <c r="A23" s="53"/>
      <c r="B23" s="53"/>
      <c r="E23" s="53"/>
      <c r="F23" s="53"/>
      <c r="G23" s="53"/>
      <c r="H23" s="53"/>
      <c r="I23" s="53"/>
      <c r="J23" s="53"/>
      <c r="K23" s="53"/>
      <c r="L23" s="53"/>
    </row>
    <row r="24" spans="1:12" x14ac:dyDescent="0.2">
      <c r="A24" s="53"/>
      <c r="B24" s="53"/>
      <c r="E24" s="53"/>
      <c r="F24" s="53"/>
      <c r="G24" s="53"/>
      <c r="H24" s="53"/>
      <c r="I24" s="53"/>
      <c r="J24" s="53"/>
      <c r="K24" s="53"/>
      <c r="L24" s="53"/>
    </row>
    <row r="25" spans="1:12" x14ac:dyDescent="0.2">
      <c r="A25" s="53"/>
      <c r="B25" s="53"/>
      <c r="E25" s="53"/>
      <c r="F25" s="53"/>
      <c r="G25" s="53"/>
      <c r="H25" s="53"/>
      <c r="I25" s="53"/>
      <c r="J25" s="53"/>
      <c r="K25" s="53"/>
      <c r="L25" s="53"/>
    </row>
    <row r="26" spans="1:12" x14ac:dyDescent="0.2">
      <c r="A26" s="53"/>
      <c r="B26" s="53"/>
      <c r="E26" s="53"/>
      <c r="F26" s="53"/>
      <c r="G26" s="53"/>
      <c r="H26" s="53"/>
      <c r="I26" s="53"/>
      <c r="J26" s="53"/>
      <c r="K26" s="53"/>
      <c r="L26" s="53"/>
    </row>
    <row r="27" spans="1:12" x14ac:dyDescent="0.2">
      <c r="A27" s="53"/>
      <c r="B27" s="53"/>
      <c r="E27" s="53"/>
      <c r="F27" s="53"/>
      <c r="G27" s="53"/>
      <c r="H27" s="53"/>
      <c r="I27" s="53"/>
      <c r="J27" s="53"/>
      <c r="K27" s="53"/>
      <c r="L27" s="53"/>
    </row>
    <row r="28" spans="1:12" x14ac:dyDescent="0.2">
      <c r="A28" s="53"/>
      <c r="B28" s="53"/>
      <c r="E28" s="53"/>
      <c r="F28" s="53"/>
      <c r="G28" s="53"/>
      <c r="H28" s="53"/>
      <c r="I28" s="53"/>
      <c r="J28" s="53"/>
      <c r="K28" s="53"/>
      <c r="L28" s="53"/>
    </row>
    <row r="29" spans="1:12" x14ac:dyDescent="0.2">
      <c r="A29" s="53"/>
      <c r="B29" s="53"/>
      <c r="E29" s="53"/>
      <c r="F29" s="53"/>
      <c r="G29" s="53"/>
      <c r="H29" s="53"/>
      <c r="I29" s="53"/>
      <c r="J29" s="53"/>
      <c r="K29" s="53"/>
      <c r="L29" s="53"/>
    </row>
    <row r="30" spans="1:12" x14ac:dyDescent="0.2">
      <c r="A30" s="53"/>
      <c r="B30" s="53"/>
      <c r="E30" s="53"/>
      <c r="F30" s="53"/>
      <c r="G30" s="53"/>
      <c r="H30" s="53"/>
      <c r="I30" s="53"/>
      <c r="J30" s="53"/>
      <c r="K30" s="53"/>
      <c r="L30" s="53"/>
    </row>
    <row r="31" spans="1:12" x14ac:dyDescent="0.2">
      <c r="A31" s="53"/>
      <c r="B31" s="53"/>
      <c r="E31" s="53"/>
      <c r="F31" s="53"/>
      <c r="G31" s="53"/>
      <c r="H31" s="53"/>
      <c r="I31" s="53"/>
      <c r="J31" s="53"/>
      <c r="K31" s="53"/>
      <c r="L31" s="53"/>
    </row>
    <row r="32" spans="1:12" x14ac:dyDescent="0.2">
      <c r="A32" s="53"/>
      <c r="B32" s="53"/>
      <c r="E32" s="53"/>
      <c r="F32" s="53"/>
      <c r="G32" s="53"/>
      <c r="H32" s="53"/>
      <c r="I32" s="53"/>
      <c r="J32" s="53"/>
      <c r="K32" s="53"/>
      <c r="L32" s="53"/>
    </row>
    <row r="33" spans="1:14" x14ac:dyDescent="0.2">
      <c r="A33" s="53"/>
      <c r="B33" s="53"/>
      <c r="E33" s="53"/>
      <c r="F33" s="53"/>
      <c r="G33" s="53"/>
      <c r="H33" s="53"/>
      <c r="I33" s="53"/>
      <c r="J33" s="53"/>
      <c r="K33" s="53"/>
      <c r="L33" s="53"/>
    </row>
    <row r="34" spans="1:14" x14ac:dyDescent="0.2">
      <c r="A34" s="53"/>
      <c r="B34" s="53"/>
      <c r="E34" s="53"/>
      <c r="F34" s="53"/>
      <c r="G34" s="53"/>
      <c r="H34" s="53"/>
      <c r="I34" s="53"/>
      <c r="J34" s="53"/>
      <c r="K34" s="53"/>
      <c r="L34" s="53"/>
    </row>
    <row r="35" spans="1:14" x14ac:dyDescent="0.2">
      <c r="A35" s="53"/>
      <c r="B35" s="53"/>
      <c r="E35" s="53"/>
      <c r="F35" s="53"/>
      <c r="G35" s="53"/>
      <c r="H35" s="53"/>
      <c r="I35" s="53"/>
      <c r="J35" s="53"/>
      <c r="K35" s="53"/>
      <c r="L35" s="53"/>
    </row>
    <row r="36" spans="1:14" x14ac:dyDescent="0.2">
      <c r="A36" s="53"/>
      <c r="B36" s="53"/>
      <c r="E36" s="53"/>
      <c r="F36" s="53"/>
      <c r="G36" s="53"/>
      <c r="H36" s="53"/>
      <c r="I36" s="53"/>
      <c r="J36" s="53"/>
      <c r="K36" s="53"/>
      <c r="L36" s="53"/>
    </row>
    <row r="37" spans="1:14" x14ac:dyDescent="0.2">
      <c r="A37" s="53"/>
      <c r="B37" s="53"/>
      <c r="E37" s="53"/>
      <c r="F37" s="53"/>
      <c r="G37" s="53"/>
      <c r="H37" s="53"/>
      <c r="I37" s="53"/>
      <c r="J37" s="53"/>
      <c r="K37" s="53"/>
      <c r="L37" s="53"/>
    </row>
    <row r="38" spans="1:14" x14ac:dyDescent="0.2">
      <c r="A38" s="53"/>
      <c r="B38" s="53"/>
      <c r="E38" s="53"/>
      <c r="F38" s="53"/>
      <c r="G38" s="53"/>
      <c r="H38" s="53"/>
      <c r="I38" s="53"/>
      <c r="J38" s="53"/>
      <c r="K38" s="53"/>
      <c r="L38" s="53"/>
    </row>
    <row r="39" spans="1:14" x14ac:dyDescent="0.2">
      <c r="A39" s="53"/>
      <c r="B39" s="53"/>
      <c r="E39" s="53"/>
      <c r="F39" s="53"/>
      <c r="G39" s="53"/>
      <c r="H39" s="53"/>
      <c r="I39" s="53"/>
      <c r="J39" s="53"/>
      <c r="K39" s="53"/>
      <c r="L39" s="53"/>
    </row>
    <row r="40" spans="1:14" x14ac:dyDescent="0.2">
      <c r="A40" s="53"/>
      <c r="B40" s="53"/>
      <c r="E40" s="53"/>
      <c r="F40" s="53"/>
      <c r="G40" s="53"/>
      <c r="H40" s="53"/>
      <c r="I40" s="53"/>
      <c r="J40" s="53"/>
      <c r="K40" s="53"/>
      <c r="L40" s="53"/>
    </row>
    <row r="41" spans="1:14" x14ac:dyDescent="0.2">
      <c r="A41" s="53"/>
      <c r="B41" s="53"/>
      <c r="E41" s="53"/>
      <c r="F41" s="53"/>
      <c r="G41" s="53"/>
      <c r="H41" s="53"/>
      <c r="I41" s="53"/>
      <c r="J41" s="53"/>
      <c r="K41" s="53"/>
      <c r="L41" s="53"/>
    </row>
    <row r="43" spans="1:14" x14ac:dyDescent="0.2">
      <c r="A43" s="52" t="s">
        <v>174</v>
      </c>
      <c r="B43" s="49"/>
      <c r="E43" s="52" t="s">
        <v>175</v>
      </c>
      <c r="F43" s="49"/>
      <c r="G43" s="49"/>
      <c r="H43" s="49"/>
      <c r="I43" s="49"/>
      <c r="J43" s="49"/>
      <c r="K43" s="49"/>
      <c r="L43" s="49"/>
    </row>
    <row r="45" spans="1:14" x14ac:dyDescent="0.2">
      <c r="D45" s="53"/>
      <c r="E45" s="53"/>
      <c r="F45" s="53"/>
      <c r="G45" s="53"/>
      <c r="H45" s="53"/>
      <c r="I45" s="53"/>
      <c r="J45" s="53"/>
      <c r="K45" s="53"/>
      <c r="L45" s="53"/>
      <c r="M45" s="53"/>
      <c r="N45" s="53"/>
    </row>
    <row r="46" spans="1:14" x14ac:dyDescent="0.2">
      <c r="A46" s="53"/>
      <c r="B46" s="53"/>
      <c r="D46" s="53"/>
      <c r="E46" s="53"/>
      <c r="F46" s="53"/>
      <c r="G46" s="53"/>
      <c r="H46" s="53"/>
      <c r="I46" s="53"/>
      <c r="J46" s="53"/>
      <c r="K46" s="53"/>
      <c r="L46" s="53"/>
      <c r="M46" s="53"/>
      <c r="N46" s="53"/>
    </row>
    <row r="47" spans="1:14" x14ac:dyDescent="0.2">
      <c r="A47" s="53"/>
      <c r="B47" s="53"/>
      <c r="D47" s="53"/>
      <c r="E47" s="53"/>
      <c r="F47" s="53"/>
      <c r="G47" s="53"/>
      <c r="H47" s="53"/>
      <c r="I47" s="53"/>
      <c r="J47" s="53"/>
      <c r="K47" s="53"/>
      <c r="L47" s="53"/>
      <c r="M47" s="53"/>
      <c r="N47" s="53"/>
    </row>
    <row r="48" spans="1:14" x14ac:dyDescent="0.2">
      <c r="A48" s="53"/>
      <c r="B48" s="53"/>
      <c r="D48" s="53"/>
      <c r="E48" s="53"/>
      <c r="F48" s="53"/>
      <c r="G48" s="53"/>
      <c r="H48" s="53"/>
      <c r="I48" s="53"/>
      <c r="J48" s="53"/>
      <c r="K48" s="53"/>
      <c r="L48" s="53"/>
      <c r="M48" s="53"/>
      <c r="N48" s="53"/>
    </row>
    <row r="49" spans="1:14" x14ac:dyDescent="0.2">
      <c r="A49" s="53"/>
      <c r="B49" s="53"/>
      <c r="D49" s="53"/>
      <c r="E49" s="53"/>
      <c r="F49" s="53"/>
      <c r="G49" s="53"/>
      <c r="H49" s="53"/>
      <c r="I49" s="53"/>
      <c r="J49" s="53"/>
      <c r="K49" s="53"/>
      <c r="L49" s="53"/>
      <c r="M49" s="53"/>
      <c r="N49" s="53"/>
    </row>
    <row r="50" spans="1:14" x14ac:dyDescent="0.2">
      <c r="A50" s="53"/>
      <c r="B50" s="53"/>
      <c r="D50" s="53"/>
      <c r="E50" s="53"/>
      <c r="F50" s="53"/>
      <c r="G50" s="53"/>
      <c r="H50" s="53"/>
      <c r="I50" s="53"/>
      <c r="J50" s="53"/>
      <c r="K50" s="53"/>
      <c r="L50" s="53"/>
      <c r="M50" s="53"/>
      <c r="N50" s="53"/>
    </row>
    <row r="51" spans="1:14" x14ac:dyDescent="0.2">
      <c r="A51" s="53"/>
      <c r="B51" s="53"/>
      <c r="D51" s="53"/>
      <c r="E51" s="53"/>
      <c r="F51" s="53"/>
      <c r="G51" s="53"/>
      <c r="H51" s="53"/>
      <c r="I51" s="53"/>
      <c r="J51" s="53"/>
      <c r="K51" s="53"/>
      <c r="L51" s="53"/>
      <c r="M51" s="53"/>
      <c r="N51" s="53"/>
    </row>
    <row r="52" spans="1:14" x14ac:dyDescent="0.2">
      <c r="A52" s="53"/>
      <c r="B52" s="53"/>
      <c r="D52" s="53"/>
      <c r="E52" s="53"/>
      <c r="F52" s="53"/>
      <c r="G52" s="53"/>
      <c r="H52" s="53"/>
      <c r="I52" s="53"/>
      <c r="J52" s="53"/>
      <c r="K52" s="53"/>
      <c r="L52" s="53"/>
      <c r="M52" s="53"/>
      <c r="N52" s="53"/>
    </row>
    <row r="53" spans="1:14" x14ac:dyDescent="0.2">
      <c r="A53" s="53"/>
      <c r="B53" s="53"/>
      <c r="D53" s="53"/>
      <c r="E53" s="53"/>
      <c r="F53" s="53"/>
      <c r="G53" s="53"/>
      <c r="H53" s="53"/>
      <c r="I53" s="53"/>
      <c r="J53" s="53"/>
      <c r="K53" s="53"/>
      <c r="L53" s="53"/>
      <c r="M53" s="53"/>
      <c r="N53" s="53"/>
    </row>
    <row r="54" spans="1:14" x14ac:dyDescent="0.2">
      <c r="A54" s="53"/>
      <c r="B54" s="53"/>
      <c r="D54" s="53"/>
      <c r="E54" s="53"/>
      <c r="F54" s="53"/>
      <c r="G54" s="53"/>
      <c r="H54" s="53"/>
      <c r="I54" s="53"/>
      <c r="J54" s="53"/>
      <c r="K54" s="53"/>
      <c r="L54" s="53"/>
      <c r="M54" s="53"/>
      <c r="N54" s="53"/>
    </row>
    <row r="55" spans="1:14" x14ac:dyDescent="0.2">
      <c r="A55" s="53"/>
      <c r="B55" s="53"/>
      <c r="D55" s="53"/>
      <c r="E55" s="53"/>
      <c r="F55" s="53"/>
      <c r="G55" s="53"/>
      <c r="H55" s="53"/>
      <c r="I55" s="53"/>
      <c r="J55" s="53"/>
      <c r="K55" s="53"/>
      <c r="L55" s="53"/>
      <c r="M55" s="53"/>
      <c r="N55" s="53"/>
    </row>
    <row r="56" spans="1:14" x14ac:dyDescent="0.2">
      <c r="A56" s="53"/>
      <c r="B56" s="53"/>
      <c r="D56" s="53"/>
      <c r="E56" s="53"/>
      <c r="F56" s="53"/>
      <c r="G56" s="53"/>
      <c r="H56" s="53"/>
      <c r="I56" s="53"/>
      <c r="J56" s="53"/>
      <c r="K56" s="53"/>
      <c r="L56" s="53"/>
      <c r="M56" s="53"/>
      <c r="N56" s="53"/>
    </row>
    <row r="57" spans="1:14" x14ac:dyDescent="0.2">
      <c r="A57" s="53"/>
      <c r="B57" s="53"/>
      <c r="D57" s="53"/>
      <c r="E57" s="53"/>
      <c r="F57" s="53"/>
      <c r="G57" s="53"/>
      <c r="H57" s="53"/>
      <c r="I57" s="53"/>
      <c r="J57" s="53"/>
      <c r="K57" s="53"/>
      <c r="L57" s="53"/>
      <c r="M57" s="53"/>
      <c r="N57" s="53"/>
    </row>
    <row r="58" spans="1:14" x14ac:dyDescent="0.2">
      <c r="A58" s="53"/>
      <c r="B58" s="53"/>
      <c r="D58" s="53"/>
      <c r="E58" s="53"/>
      <c r="F58" s="53"/>
      <c r="G58" s="53"/>
      <c r="H58" s="53"/>
      <c r="I58" s="53"/>
      <c r="J58" s="53"/>
      <c r="K58" s="53"/>
      <c r="L58" s="53"/>
      <c r="M58" s="53"/>
      <c r="N58" s="53"/>
    </row>
    <row r="59" spans="1:14" x14ac:dyDescent="0.2">
      <c r="A59" s="53"/>
      <c r="B59" s="53"/>
      <c r="D59" s="53"/>
      <c r="E59" s="53"/>
      <c r="F59" s="53"/>
      <c r="G59" s="53"/>
      <c r="H59" s="53"/>
      <c r="I59" s="53"/>
      <c r="J59" s="53"/>
      <c r="K59" s="53"/>
      <c r="L59" s="53"/>
      <c r="M59" s="53"/>
      <c r="N59" s="53"/>
    </row>
    <row r="60" spans="1:14" x14ac:dyDescent="0.2">
      <c r="A60" s="53"/>
      <c r="B60" s="53"/>
      <c r="D60" s="53"/>
      <c r="E60" s="53"/>
      <c r="F60" s="53"/>
      <c r="G60" s="53"/>
      <c r="H60" s="53"/>
      <c r="I60" s="53"/>
      <c r="J60" s="53"/>
      <c r="K60" s="53"/>
      <c r="L60" s="53"/>
      <c r="M60" s="53"/>
      <c r="N60" s="53"/>
    </row>
    <row r="61" spans="1:14" x14ac:dyDescent="0.2">
      <c r="A61" s="53"/>
      <c r="B61" s="53"/>
      <c r="D61" s="53"/>
      <c r="E61" s="53"/>
      <c r="F61" s="53"/>
      <c r="G61" s="53"/>
      <c r="H61" s="53"/>
      <c r="I61" s="53"/>
      <c r="J61" s="53"/>
      <c r="K61" s="53"/>
      <c r="L61" s="53"/>
      <c r="M61" s="53"/>
      <c r="N61" s="53"/>
    </row>
    <row r="62" spans="1:14" x14ac:dyDescent="0.2">
      <c r="A62" s="53"/>
      <c r="B62" s="53"/>
      <c r="D62" s="53"/>
      <c r="E62" s="53"/>
      <c r="F62" s="53"/>
      <c r="G62" s="53"/>
      <c r="H62" s="53"/>
      <c r="I62" s="53"/>
      <c r="J62" s="53"/>
      <c r="K62" s="53"/>
      <c r="L62" s="53"/>
      <c r="M62" s="53"/>
      <c r="N62" s="53"/>
    </row>
    <row r="63" spans="1:14" x14ac:dyDescent="0.2">
      <c r="A63" s="53"/>
      <c r="B63" s="53"/>
      <c r="D63" s="53"/>
      <c r="E63" s="53"/>
      <c r="F63" s="53"/>
      <c r="G63" s="53"/>
      <c r="H63" s="53"/>
      <c r="I63" s="53"/>
      <c r="J63" s="53"/>
      <c r="K63" s="53"/>
      <c r="L63" s="53"/>
      <c r="M63" s="53"/>
      <c r="N63" s="53"/>
    </row>
    <row r="64" spans="1:14" x14ac:dyDescent="0.2">
      <c r="A64" s="53"/>
      <c r="B64" s="53"/>
      <c r="D64" s="53"/>
      <c r="E64" s="53"/>
      <c r="F64" s="53"/>
      <c r="G64" s="53"/>
      <c r="H64" s="53"/>
      <c r="I64" s="53"/>
      <c r="J64" s="53"/>
      <c r="K64" s="53"/>
      <c r="L64" s="53"/>
      <c r="M64" s="53"/>
      <c r="N64" s="53"/>
    </row>
    <row r="65" spans="1:14" x14ac:dyDescent="0.2">
      <c r="A65" s="53"/>
      <c r="B65" s="53"/>
      <c r="D65" s="53"/>
      <c r="E65" s="53"/>
      <c r="F65" s="53"/>
      <c r="G65" s="53"/>
      <c r="H65" s="53"/>
      <c r="I65" s="53"/>
      <c r="J65" s="53"/>
      <c r="K65" s="53"/>
      <c r="L65" s="53"/>
      <c r="M65" s="53"/>
      <c r="N65" s="53"/>
    </row>
    <row r="66" spans="1:14" x14ac:dyDescent="0.2">
      <c r="A66" s="53"/>
      <c r="B66" s="53"/>
      <c r="D66" s="53"/>
      <c r="E66" s="53"/>
      <c r="F66" s="53"/>
      <c r="G66" s="53"/>
      <c r="H66" s="53"/>
      <c r="I66" s="53"/>
      <c r="J66" s="53"/>
      <c r="K66" s="53"/>
      <c r="L66" s="53"/>
      <c r="M66" s="53"/>
      <c r="N66" s="53"/>
    </row>
    <row r="67" spans="1:14" x14ac:dyDescent="0.2">
      <c r="A67" s="53"/>
      <c r="B67" s="53"/>
      <c r="D67" s="53"/>
      <c r="E67" s="53"/>
      <c r="F67" s="53"/>
      <c r="G67" s="53"/>
      <c r="H67" s="53"/>
      <c r="I67" s="53"/>
      <c r="J67" s="53"/>
      <c r="K67" s="53"/>
      <c r="L67" s="53"/>
      <c r="M67" s="53"/>
      <c r="N67" s="53"/>
    </row>
    <row r="68" spans="1:14" x14ac:dyDescent="0.2">
      <c r="A68" s="53"/>
      <c r="B68" s="53"/>
      <c r="D68" s="53"/>
      <c r="E68" s="53"/>
      <c r="F68" s="53"/>
      <c r="G68" s="53"/>
      <c r="H68" s="53"/>
      <c r="I68" s="53"/>
      <c r="J68" s="53"/>
      <c r="K68" s="53"/>
      <c r="L68" s="53"/>
      <c r="M68" s="53"/>
      <c r="N68" s="53"/>
    </row>
    <row r="69" spans="1:14" x14ac:dyDescent="0.2">
      <c r="A69" s="53"/>
      <c r="B69" s="53"/>
      <c r="D69" s="53"/>
      <c r="E69" s="53"/>
      <c r="F69" s="53"/>
      <c r="G69" s="53"/>
      <c r="H69" s="53"/>
      <c r="I69" s="53"/>
      <c r="J69" s="53"/>
      <c r="K69" s="53"/>
      <c r="L69" s="53"/>
      <c r="M69" s="53"/>
      <c r="N69" s="53"/>
    </row>
    <row r="70" spans="1:14" x14ac:dyDescent="0.2">
      <c r="A70" s="53"/>
      <c r="B70" s="53"/>
      <c r="D70" s="53"/>
      <c r="E70" s="53"/>
      <c r="F70" s="53"/>
      <c r="G70" s="53"/>
      <c r="H70" s="53"/>
      <c r="I70" s="53"/>
      <c r="J70" s="53"/>
      <c r="K70" s="53"/>
      <c r="L70" s="53"/>
      <c r="M70" s="53"/>
      <c r="N70" s="53"/>
    </row>
    <row r="71" spans="1:14" x14ac:dyDescent="0.2">
      <c r="A71" s="53"/>
      <c r="B71" s="53"/>
      <c r="D71" s="53"/>
      <c r="E71" s="53"/>
      <c r="F71" s="53"/>
      <c r="G71" s="53"/>
      <c r="H71" s="53"/>
      <c r="I71" s="53"/>
      <c r="J71" s="53"/>
      <c r="K71" s="53"/>
      <c r="L71" s="53"/>
      <c r="M71" s="53"/>
      <c r="N71" s="53"/>
    </row>
    <row r="72" spans="1:14" x14ac:dyDescent="0.2">
      <c r="A72" s="53"/>
      <c r="B72" s="53"/>
      <c r="D72" s="53"/>
      <c r="E72" s="53"/>
      <c r="F72" s="53"/>
      <c r="G72" s="53"/>
      <c r="H72" s="53"/>
      <c r="I72" s="53"/>
      <c r="J72" s="53"/>
      <c r="K72" s="53"/>
      <c r="L72" s="53"/>
      <c r="M72" s="53"/>
      <c r="N72" s="53"/>
    </row>
    <row r="73" spans="1:14" x14ac:dyDescent="0.2">
      <c r="A73" s="53"/>
      <c r="B73" s="53"/>
      <c r="D73" s="53"/>
      <c r="E73" s="53"/>
      <c r="F73" s="53"/>
      <c r="G73" s="53"/>
      <c r="H73" s="53"/>
      <c r="I73" s="53"/>
      <c r="J73" s="53"/>
      <c r="K73" s="53"/>
      <c r="L73" s="53"/>
      <c r="M73" s="53"/>
      <c r="N73" s="53"/>
    </row>
    <row r="74" spans="1:14" x14ac:dyDescent="0.2">
      <c r="A74" s="53"/>
      <c r="B74" s="53"/>
      <c r="D74" s="53"/>
      <c r="E74" s="53"/>
      <c r="F74" s="53"/>
      <c r="G74" s="53"/>
      <c r="H74" s="53"/>
      <c r="I74" s="53"/>
      <c r="J74" s="53"/>
      <c r="K74" s="53"/>
      <c r="L74" s="53"/>
      <c r="M74" s="53"/>
      <c r="N74" s="53"/>
    </row>
    <row r="75" spans="1:14" x14ac:dyDescent="0.2">
      <c r="A75" s="53"/>
      <c r="B75" s="53"/>
      <c r="D75" s="53"/>
      <c r="E75" s="53"/>
      <c r="F75" s="53"/>
      <c r="G75" s="53"/>
      <c r="H75" s="53"/>
      <c r="I75" s="53"/>
      <c r="J75" s="53"/>
      <c r="K75" s="53"/>
      <c r="L75" s="53"/>
      <c r="M75" s="53"/>
      <c r="N75" s="53"/>
    </row>
    <row r="76" spans="1:14" x14ac:dyDescent="0.2">
      <c r="A76" s="53"/>
      <c r="B76" s="53"/>
      <c r="D76" s="53"/>
      <c r="E76" s="53"/>
      <c r="F76" s="53"/>
      <c r="G76" s="53"/>
      <c r="H76" s="53"/>
      <c r="I76" s="53"/>
      <c r="J76" s="53"/>
      <c r="K76" s="53"/>
      <c r="L76" s="53"/>
      <c r="M76" s="53"/>
      <c r="N76" s="53"/>
    </row>
    <row r="77" spans="1:14" x14ac:dyDescent="0.2">
      <c r="A77" s="53"/>
      <c r="B77" s="53"/>
      <c r="D77" s="53"/>
      <c r="E77" s="53"/>
      <c r="F77" s="53"/>
      <c r="G77" s="53"/>
      <c r="H77" s="53"/>
      <c r="I77" s="53"/>
      <c r="J77" s="53"/>
      <c r="K77" s="53"/>
      <c r="L77" s="53"/>
      <c r="M77" s="53"/>
      <c r="N77" s="53"/>
    </row>
    <row r="78" spans="1:14" x14ac:dyDescent="0.2">
      <c r="A78" s="53"/>
      <c r="B78" s="53"/>
      <c r="D78" s="53"/>
      <c r="E78" s="53"/>
      <c r="F78" s="53"/>
      <c r="G78" s="53"/>
      <c r="H78" s="53"/>
      <c r="I78" s="53"/>
      <c r="J78" s="53"/>
      <c r="K78" s="53"/>
      <c r="L78" s="53"/>
      <c r="M78" s="53"/>
      <c r="N78" s="53"/>
    </row>
    <row r="79" spans="1:14" x14ac:dyDescent="0.2">
      <c r="A79" s="53"/>
      <c r="B79" s="53"/>
      <c r="D79" s="53"/>
      <c r="E79" s="53"/>
      <c r="F79" s="53"/>
      <c r="G79" s="53"/>
      <c r="H79" s="53"/>
      <c r="I79" s="53"/>
      <c r="J79" s="53"/>
      <c r="K79" s="53"/>
      <c r="L79" s="53"/>
      <c r="M79" s="53"/>
      <c r="N79" s="53"/>
    </row>
    <row r="80" spans="1:14" x14ac:dyDescent="0.2">
      <c r="A80" s="53"/>
      <c r="B80" s="53"/>
      <c r="D80" s="53"/>
      <c r="E80" s="53"/>
      <c r="F80" s="53"/>
      <c r="G80" s="53"/>
      <c r="H80" s="53"/>
      <c r="I80" s="53"/>
      <c r="J80" s="53"/>
      <c r="K80" s="53"/>
      <c r="L80" s="53"/>
      <c r="M80" s="53"/>
      <c r="N80" s="53"/>
    </row>
    <row r="81" spans="1:14" x14ac:dyDescent="0.2">
      <c r="A81" s="53"/>
      <c r="B81" s="53"/>
      <c r="D81" s="53"/>
      <c r="E81" s="53"/>
      <c r="F81" s="53"/>
      <c r="G81" s="53"/>
      <c r="H81" s="53"/>
      <c r="I81" s="53"/>
      <c r="J81" s="53"/>
      <c r="K81" s="53"/>
      <c r="L81" s="53"/>
      <c r="M81" s="53"/>
      <c r="N81" s="53"/>
    </row>
    <row r="82" spans="1:14" x14ac:dyDescent="0.2">
      <c r="A82" s="53"/>
      <c r="B82" s="53"/>
      <c r="D82" s="53"/>
      <c r="E82" s="53"/>
      <c r="F82" s="53"/>
      <c r="G82" s="53"/>
      <c r="H82" s="53"/>
      <c r="I82" s="53"/>
      <c r="J82" s="53"/>
      <c r="K82" s="53"/>
      <c r="L82" s="53"/>
      <c r="M82" s="53"/>
      <c r="N82" s="53"/>
    </row>
    <row r="83" spans="1:14" x14ac:dyDescent="0.2">
      <c r="A83" s="53"/>
      <c r="B83" s="53"/>
      <c r="D83" s="53"/>
      <c r="E83" s="53"/>
      <c r="F83" s="53"/>
      <c r="G83" s="53"/>
      <c r="H83" s="53"/>
      <c r="I83" s="53"/>
      <c r="J83" s="53"/>
      <c r="K83" s="53"/>
      <c r="L83" s="53"/>
      <c r="M83" s="53"/>
      <c r="N83" s="53"/>
    </row>
    <row r="84" spans="1:14" x14ac:dyDescent="0.2">
      <c r="A84" s="53"/>
      <c r="B84" s="53"/>
      <c r="D84" s="53"/>
      <c r="E84" s="53"/>
      <c r="F84" s="53"/>
      <c r="G84" s="53"/>
      <c r="H84" s="53"/>
      <c r="I84" s="53"/>
      <c r="J84" s="53"/>
      <c r="K84" s="53"/>
      <c r="L84" s="53"/>
      <c r="M84" s="53"/>
      <c r="N84" s="53"/>
    </row>
    <row r="85" spans="1:14" x14ac:dyDescent="0.2">
      <c r="A85" s="53"/>
      <c r="B85" s="53"/>
      <c r="D85" s="53"/>
      <c r="E85" s="53"/>
      <c r="F85" s="53"/>
      <c r="G85" s="53"/>
      <c r="H85" s="53"/>
      <c r="I85" s="53"/>
      <c r="J85" s="53"/>
      <c r="K85" s="53"/>
      <c r="L85" s="53"/>
      <c r="M85" s="53"/>
      <c r="N85" s="53"/>
    </row>
    <row r="86" spans="1:14" x14ac:dyDescent="0.2">
      <c r="A86" s="53"/>
      <c r="B86" s="53"/>
      <c r="D86" s="53"/>
      <c r="E86" s="53"/>
      <c r="F86" s="53"/>
      <c r="G86" s="53"/>
      <c r="H86" s="53"/>
      <c r="I86" s="53"/>
      <c r="J86" s="53"/>
      <c r="K86" s="53"/>
      <c r="L86" s="53"/>
      <c r="M86" s="53"/>
      <c r="N86" s="53"/>
    </row>
    <row r="87" spans="1:14" x14ac:dyDescent="0.2">
      <c r="D87" s="53"/>
      <c r="E87" s="53"/>
      <c r="F87" s="53"/>
      <c r="G87" s="53"/>
      <c r="H87" s="53"/>
      <c r="I87" s="53"/>
      <c r="J87" s="53"/>
      <c r="K87" s="53"/>
      <c r="L87" s="53"/>
      <c r="M87" s="53"/>
      <c r="N87" s="53"/>
    </row>
    <row r="88" spans="1:14" x14ac:dyDescent="0.2">
      <c r="A88" s="51" t="s">
        <v>171</v>
      </c>
      <c r="B88" s="51"/>
      <c r="D88" s="53"/>
      <c r="E88" s="53"/>
      <c r="F88" s="53"/>
      <c r="G88" s="53"/>
      <c r="H88" s="53"/>
      <c r="I88" s="53"/>
      <c r="J88" s="53"/>
      <c r="K88" s="53"/>
      <c r="L88" s="53"/>
      <c r="M88" s="53"/>
      <c r="N88" s="53"/>
    </row>
    <row r="89" spans="1:14" x14ac:dyDescent="0.2">
      <c r="D89" s="53"/>
      <c r="E89" s="53"/>
      <c r="F89" s="53"/>
      <c r="G89" s="53"/>
      <c r="H89" s="53"/>
      <c r="I89" s="53"/>
      <c r="J89" s="53"/>
      <c r="K89" s="53"/>
      <c r="L89" s="53"/>
      <c r="M89" s="53"/>
      <c r="N89" s="53"/>
    </row>
    <row r="90" spans="1:14" x14ac:dyDescent="0.2">
      <c r="D90" s="53"/>
      <c r="E90" s="53"/>
      <c r="F90" s="53"/>
      <c r="G90" s="53"/>
      <c r="H90" s="53"/>
      <c r="I90" s="53"/>
      <c r="J90" s="53"/>
      <c r="K90" s="53"/>
      <c r="L90" s="53"/>
      <c r="M90" s="53"/>
      <c r="N90" s="53"/>
    </row>
    <row r="92" spans="1:14" x14ac:dyDescent="0.2">
      <c r="A92" s="53"/>
      <c r="B92" s="53"/>
      <c r="D92" s="51" t="s">
        <v>172</v>
      </c>
      <c r="E92" s="51"/>
      <c r="F92" s="51"/>
      <c r="G92" s="51"/>
      <c r="H92" s="51"/>
      <c r="I92" s="51"/>
      <c r="J92" s="51"/>
      <c r="K92" s="51"/>
      <c r="L92" s="51"/>
      <c r="M92" s="51"/>
      <c r="N92" s="51"/>
    </row>
    <row r="93" spans="1:14" x14ac:dyDescent="0.2">
      <c r="A93" s="53"/>
      <c r="B93" s="53"/>
    </row>
    <row r="94" spans="1:14" x14ac:dyDescent="0.2">
      <c r="A94" s="53"/>
      <c r="B94" s="53"/>
      <c r="E94" s="53"/>
      <c r="F94" s="53"/>
      <c r="G94" s="53"/>
      <c r="H94" s="53"/>
      <c r="I94" s="53"/>
      <c r="J94" s="53"/>
      <c r="K94" s="53"/>
      <c r="L94" s="53"/>
      <c r="M94" s="53"/>
      <c r="N94" s="53"/>
    </row>
    <row r="95" spans="1:14" x14ac:dyDescent="0.2">
      <c r="A95" s="53"/>
      <c r="B95" s="53"/>
      <c r="E95" s="53"/>
      <c r="F95" s="53"/>
      <c r="G95" s="53"/>
      <c r="H95" s="53"/>
      <c r="I95" s="53"/>
      <c r="J95" s="53"/>
      <c r="K95" s="53"/>
      <c r="L95" s="53"/>
      <c r="M95" s="53"/>
      <c r="N95" s="53"/>
    </row>
    <row r="96" spans="1:14" x14ac:dyDescent="0.2">
      <c r="A96" s="53"/>
      <c r="B96" s="53"/>
      <c r="E96" s="53"/>
      <c r="F96" s="53"/>
      <c r="G96" s="53"/>
      <c r="H96" s="53"/>
      <c r="I96" s="53"/>
      <c r="J96" s="53"/>
      <c r="K96" s="53"/>
      <c r="L96" s="53"/>
      <c r="M96" s="53"/>
      <c r="N96" s="53"/>
    </row>
    <row r="97" spans="1:14" x14ac:dyDescent="0.2">
      <c r="A97" s="53"/>
      <c r="B97" s="53"/>
      <c r="E97" s="53"/>
      <c r="F97" s="53"/>
      <c r="G97" s="53"/>
      <c r="H97" s="53"/>
      <c r="I97" s="53"/>
      <c r="J97" s="53"/>
      <c r="K97" s="53"/>
      <c r="L97" s="53"/>
      <c r="M97" s="53"/>
      <c r="N97" s="53"/>
    </row>
    <row r="98" spans="1:14" x14ac:dyDescent="0.2">
      <c r="A98" s="53"/>
      <c r="B98" s="53"/>
      <c r="E98" s="53"/>
      <c r="F98" s="53"/>
      <c r="G98" s="53"/>
      <c r="H98" s="53"/>
      <c r="I98" s="53"/>
      <c r="J98" s="53"/>
      <c r="K98" s="53"/>
      <c r="L98" s="53"/>
      <c r="M98" s="53"/>
      <c r="N98" s="53"/>
    </row>
    <row r="99" spans="1:14" x14ac:dyDescent="0.2">
      <c r="A99" s="53"/>
      <c r="B99" s="53"/>
      <c r="E99" s="53"/>
      <c r="F99" s="53"/>
      <c r="G99" s="53"/>
      <c r="H99" s="53"/>
      <c r="I99" s="53"/>
      <c r="J99" s="53"/>
      <c r="K99" s="53"/>
      <c r="L99" s="53"/>
      <c r="M99" s="53"/>
      <c r="N99" s="53"/>
    </row>
    <row r="100" spans="1:14" x14ac:dyDescent="0.2">
      <c r="A100" s="53"/>
      <c r="B100" s="53"/>
      <c r="E100" s="53"/>
      <c r="F100" s="53"/>
      <c r="G100" s="53"/>
      <c r="H100" s="53"/>
      <c r="I100" s="53"/>
      <c r="J100" s="53"/>
      <c r="K100" s="53"/>
      <c r="L100" s="53"/>
      <c r="M100" s="53"/>
      <c r="N100" s="53"/>
    </row>
    <row r="101" spans="1:14" x14ac:dyDescent="0.2">
      <c r="A101" s="53"/>
      <c r="B101" s="53"/>
      <c r="E101" s="53"/>
      <c r="F101" s="53"/>
      <c r="G101" s="53"/>
      <c r="H101" s="53"/>
      <c r="I101" s="53"/>
      <c r="J101" s="53"/>
      <c r="K101" s="53"/>
      <c r="L101" s="53"/>
      <c r="M101" s="53"/>
      <c r="N101" s="53"/>
    </row>
    <row r="102" spans="1:14" x14ac:dyDescent="0.2">
      <c r="A102" s="53"/>
      <c r="B102" s="53"/>
      <c r="E102" s="53"/>
      <c r="F102" s="53"/>
      <c r="G102" s="53"/>
      <c r="H102" s="53"/>
      <c r="I102" s="53"/>
      <c r="J102" s="53"/>
      <c r="K102" s="53"/>
      <c r="L102" s="53"/>
      <c r="M102" s="53"/>
      <c r="N102" s="53"/>
    </row>
    <row r="103" spans="1:14" x14ac:dyDescent="0.2">
      <c r="A103" s="53"/>
      <c r="B103" s="53"/>
      <c r="E103" s="53"/>
      <c r="F103" s="53"/>
      <c r="G103" s="53"/>
      <c r="H103" s="53"/>
      <c r="I103" s="53"/>
      <c r="J103" s="53"/>
      <c r="K103" s="53"/>
      <c r="L103" s="53"/>
      <c r="M103" s="53"/>
      <c r="N103" s="53"/>
    </row>
    <row r="104" spans="1:14" x14ac:dyDescent="0.2">
      <c r="A104" s="53"/>
      <c r="B104" s="53"/>
      <c r="E104" s="53"/>
      <c r="F104" s="53"/>
      <c r="G104" s="53"/>
      <c r="H104" s="53"/>
      <c r="I104" s="53"/>
      <c r="J104" s="53"/>
      <c r="K104" s="53"/>
      <c r="L104" s="53"/>
      <c r="M104" s="53"/>
      <c r="N104" s="53"/>
    </row>
    <row r="105" spans="1:14" x14ac:dyDescent="0.2">
      <c r="A105" s="53"/>
      <c r="B105" s="53"/>
      <c r="E105" s="53"/>
      <c r="F105" s="53"/>
      <c r="G105" s="53"/>
      <c r="H105" s="53"/>
      <c r="I105" s="53"/>
      <c r="J105" s="53"/>
      <c r="K105" s="53"/>
      <c r="L105" s="53"/>
      <c r="M105" s="53"/>
      <c r="N105" s="53"/>
    </row>
    <row r="106" spans="1:14" x14ac:dyDescent="0.2">
      <c r="A106" s="53"/>
      <c r="B106" s="53"/>
      <c r="E106" s="53"/>
      <c r="F106" s="53"/>
      <c r="G106" s="53"/>
      <c r="H106" s="53"/>
      <c r="I106" s="53"/>
      <c r="J106" s="53"/>
      <c r="K106" s="53"/>
      <c r="L106" s="53"/>
      <c r="M106" s="53"/>
      <c r="N106" s="53"/>
    </row>
    <row r="107" spans="1:14" x14ac:dyDescent="0.2">
      <c r="A107" s="53"/>
      <c r="B107" s="53"/>
      <c r="E107" s="53"/>
      <c r="F107" s="53"/>
      <c r="G107" s="53"/>
      <c r="H107" s="53"/>
      <c r="I107" s="53"/>
      <c r="J107" s="53"/>
      <c r="K107" s="53"/>
      <c r="L107" s="53"/>
      <c r="M107" s="53"/>
      <c r="N107" s="53"/>
    </row>
    <row r="108" spans="1:14" x14ac:dyDescent="0.2">
      <c r="A108" s="53"/>
      <c r="B108" s="53"/>
      <c r="E108" s="53"/>
      <c r="F108" s="53"/>
      <c r="G108" s="53"/>
      <c r="H108" s="53"/>
      <c r="I108" s="53"/>
      <c r="J108" s="53"/>
      <c r="K108" s="53"/>
      <c r="L108" s="53"/>
      <c r="M108" s="53"/>
      <c r="N108" s="53"/>
    </row>
    <row r="109" spans="1:14" x14ac:dyDescent="0.2">
      <c r="A109" s="53"/>
      <c r="B109" s="53"/>
      <c r="E109" s="53"/>
      <c r="F109" s="53"/>
      <c r="G109" s="53"/>
      <c r="H109" s="53"/>
      <c r="I109" s="53"/>
      <c r="J109" s="53"/>
      <c r="K109" s="53"/>
      <c r="L109" s="53"/>
      <c r="M109" s="53"/>
      <c r="N109" s="53"/>
    </row>
    <row r="110" spans="1:14" x14ac:dyDescent="0.2">
      <c r="A110" s="53"/>
      <c r="B110" s="53"/>
      <c r="E110" s="53"/>
      <c r="F110" s="53"/>
      <c r="G110" s="53"/>
      <c r="H110" s="53"/>
      <c r="I110" s="53"/>
      <c r="J110" s="53"/>
      <c r="K110" s="53"/>
      <c r="L110" s="53"/>
      <c r="M110" s="53"/>
      <c r="N110" s="53"/>
    </row>
    <row r="111" spans="1:14" x14ac:dyDescent="0.2">
      <c r="A111" s="53"/>
      <c r="B111" s="53"/>
      <c r="E111" s="53"/>
      <c r="F111" s="53"/>
      <c r="G111" s="53"/>
      <c r="H111" s="53"/>
      <c r="I111" s="53"/>
      <c r="J111" s="53"/>
      <c r="K111" s="53"/>
      <c r="L111" s="53"/>
      <c r="M111" s="53"/>
      <c r="N111" s="53"/>
    </row>
    <row r="112" spans="1:14" x14ac:dyDescent="0.2">
      <c r="A112" s="53"/>
      <c r="B112" s="53"/>
      <c r="E112" s="53"/>
      <c r="F112" s="53"/>
      <c r="G112" s="53"/>
      <c r="H112" s="53"/>
      <c r="I112" s="53"/>
      <c r="J112" s="53"/>
      <c r="K112" s="53"/>
      <c r="L112" s="53"/>
      <c r="M112" s="53"/>
      <c r="N112" s="53"/>
    </row>
    <row r="113" spans="1:14" x14ac:dyDescent="0.2">
      <c r="A113" s="53"/>
      <c r="B113" s="53"/>
      <c r="E113" s="53"/>
      <c r="F113" s="53"/>
      <c r="G113" s="53"/>
      <c r="H113" s="53"/>
      <c r="I113" s="53"/>
      <c r="J113" s="53"/>
      <c r="K113" s="53"/>
      <c r="L113" s="53"/>
      <c r="M113" s="53"/>
      <c r="N113" s="53"/>
    </row>
    <row r="114" spans="1:14" x14ac:dyDescent="0.2">
      <c r="A114" s="53"/>
      <c r="B114" s="53"/>
      <c r="E114" s="53"/>
      <c r="F114" s="53"/>
      <c r="G114" s="53"/>
      <c r="H114" s="53"/>
      <c r="I114" s="53"/>
      <c r="J114" s="53"/>
      <c r="K114" s="53"/>
      <c r="L114" s="53"/>
      <c r="M114" s="53"/>
      <c r="N114" s="53"/>
    </row>
    <row r="115" spans="1:14" x14ac:dyDescent="0.2">
      <c r="A115" s="53"/>
      <c r="B115" s="53"/>
      <c r="E115" s="53"/>
      <c r="F115" s="53"/>
      <c r="G115" s="53"/>
      <c r="H115" s="53"/>
      <c r="I115" s="53"/>
      <c r="J115" s="53"/>
      <c r="K115" s="53"/>
      <c r="L115" s="53"/>
      <c r="M115" s="53"/>
      <c r="N115" s="53"/>
    </row>
    <row r="116" spans="1:14" x14ac:dyDescent="0.2">
      <c r="A116" s="53"/>
      <c r="B116" s="53"/>
      <c r="E116" s="53"/>
      <c r="F116" s="53"/>
      <c r="G116" s="53"/>
      <c r="H116" s="53"/>
      <c r="I116" s="53"/>
      <c r="J116" s="53"/>
      <c r="K116" s="53"/>
      <c r="L116" s="53"/>
      <c r="M116" s="53"/>
      <c r="N116" s="53"/>
    </row>
    <row r="117" spans="1:14" x14ac:dyDescent="0.2">
      <c r="A117" s="53"/>
      <c r="B117" s="53"/>
      <c r="E117" s="53"/>
      <c r="F117" s="53"/>
      <c r="G117" s="53"/>
      <c r="H117" s="53"/>
      <c r="I117" s="53"/>
      <c r="J117" s="53"/>
      <c r="K117" s="53"/>
      <c r="L117" s="53"/>
      <c r="M117" s="53"/>
      <c r="N117" s="53"/>
    </row>
    <row r="118" spans="1:14" x14ac:dyDescent="0.2">
      <c r="A118" s="53"/>
      <c r="B118" s="53"/>
      <c r="E118" s="53"/>
      <c r="F118" s="53"/>
      <c r="G118" s="53"/>
      <c r="H118" s="53"/>
      <c r="I118" s="53"/>
      <c r="J118" s="53"/>
      <c r="K118" s="53"/>
      <c r="L118" s="53"/>
      <c r="M118" s="53"/>
      <c r="N118" s="53"/>
    </row>
    <row r="119" spans="1:14" x14ac:dyDescent="0.2">
      <c r="A119" s="53"/>
      <c r="B119" s="53"/>
      <c r="E119" s="53"/>
      <c r="F119" s="53"/>
      <c r="G119" s="53"/>
      <c r="H119" s="53"/>
      <c r="I119" s="53"/>
      <c r="J119" s="53"/>
      <c r="K119" s="53"/>
      <c r="L119" s="53"/>
      <c r="M119" s="53"/>
      <c r="N119" s="53"/>
    </row>
    <row r="120" spans="1:14" x14ac:dyDescent="0.2">
      <c r="A120" s="53"/>
      <c r="B120" s="53"/>
      <c r="E120" s="53"/>
      <c r="F120" s="53"/>
      <c r="G120" s="53"/>
      <c r="H120" s="53"/>
      <c r="I120" s="53"/>
      <c r="J120" s="53"/>
      <c r="K120" s="53"/>
      <c r="L120" s="53"/>
      <c r="M120" s="53"/>
      <c r="N120" s="53"/>
    </row>
    <row r="121" spans="1:14" x14ac:dyDescent="0.2">
      <c r="A121" s="53"/>
      <c r="B121" s="53"/>
      <c r="E121" s="53"/>
      <c r="F121" s="53"/>
      <c r="G121" s="53"/>
      <c r="H121" s="53"/>
      <c r="I121" s="53"/>
      <c r="J121" s="53"/>
      <c r="K121" s="53"/>
      <c r="L121" s="53"/>
      <c r="M121" s="53"/>
      <c r="N121" s="53"/>
    </row>
    <row r="122" spans="1:14" x14ac:dyDescent="0.2">
      <c r="A122" s="53"/>
      <c r="B122" s="53"/>
      <c r="E122" s="53"/>
      <c r="F122" s="53"/>
      <c r="G122" s="53"/>
      <c r="H122" s="53"/>
      <c r="I122" s="53"/>
      <c r="J122" s="53"/>
      <c r="K122" s="53"/>
      <c r="L122" s="53"/>
      <c r="M122" s="53"/>
      <c r="N122" s="53"/>
    </row>
    <row r="123" spans="1:14" x14ac:dyDescent="0.2">
      <c r="A123" s="53"/>
      <c r="B123" s="53"/>
      <c r="E123" s="53"/>
      <c r="F123" s="53"/>
      <c r="G123" s="53"/>
      <c r="H123" s="53"/>
      <c r="I123" s="53"/>
      <c r="J123" s="53"/>
      <c r="K123" s="53"/>
      <c r="L123" s="53"/>
      <c r="M123" s="53"/>
      <c r="N123" s="53"/>
    </row>
    <row r="124" spans="1:14" x14ac:dyDescent="0.2">
      <c r="A124" s="53"/>
      <c r="B124" s="53"/>
      <c r="E124" s="53"/>
      <c r="F124" s="53"/>
      <c r="G124" s="53"/>
      <c r="H124" s="53"/>
      <c r="I124" s="53"/>
      <c r="J124" s="53"/>
      <c r="K124" s="53"/>
      <c r="L124" s="53"/>
      <c r="M124" s="53"/>
      <c r="N124" s="53"/>
    </row>
    <row r="125" spans="1:14" x14ac:dyDescent="0.2">
      <c r="A125" s="53"/>
      <c r="B125" s="53"/>
      <c r="E125" s="53"/>
      <c r="F125" s="53"/>
      <c r="G125" s="53"/>
      <c r="H125" s="53"/>
      <c r="I125" s="53"/>
      <c r="J125" s="53"/>
      <c r="K125" s="53"/>
      <c r="L125" s="53"/>
      <c r="M125" s="53"/>
      <c r="N125" s="53"/>
    </row>
    <row r="126" spans="1:14" x14ac:dyDescent="0.2">
      <c r="A126" s="53"/>
      <c r="B126" s="53"/>
      <c r="E126" s="53"/>
      <c r="F126" s="53"/>
      <c r="G126" s="53"/>
      <c r="H126" s="53"/>
      <c r="I126" s="53"/>
      <c r="J126" s="53"/>
      <c r="K126" s="53"/>
      <c r="L126" s="53"/>
      <c r="M126" s="53"/>
      <c r="N126" s="53"/>
    </row>
    <row r="127" spans="1:14" x14ac:dyDescent="0.2">
      <c r="A127" s="53"/>
      <c r="B127" s="53"/>
      <c r="E127" s="53"/>
      <c r="F127" s="53"/>
      <c r="G127" s="53"/>
      <c r="H127" s="53"/>
      <c r="I127" s="53"/>
      <c r="J127" s="53"/>
      <c r="K127" s="53"/>
      <c r="L127" s="53"/>
      <c r="M127" s="53"/>
      <c r="N127" s="53"/>
    </row>
    <row r="128" spans="1:14" x14ac:dyDescent="0.2">
      <c r="A128" s="53"/>
      <c r="B128" s="53"/>
      <c r="E128" s="53"/>
      <c r="F128" s="53"/>
      <c r="G128" s="53"/>
      <c r="H128" s="53"/>
      <c r="I128" s="53"/>
      <c r="J128" s="53"/>
      <c r="K128" s="53"/>
      <c r="L128" s="53"/>
      <c r="M128" s="53"/>
      <c r="N128" s="53"/>
    </row>
    <row r="129" spans="1:12" x14ac:dyDescent="0.2">
      <c r="A129" s="53"/>
      <c r="B129" s="53"/>
    </row>
    <row r="130" spans="1:12" x14ac:dyDescent="0.2">
      <c r="A130" s="53"/>
      <c r="B130" s="53"/>
      <c r="F130" s="52" t="s">
        <v>178</v>
      </c>
      <c r="G130" s="49"/>
      <c r="H130" s="49"/>
      <c r="I130" s="49"/>
      <c r="J130" s="49"/>
      <c r="K130" s="49"/>
      <c r="L130" s="49"/>
    </row>
    <row r="131" spans="1:12" x14ac:dyDescent="0.2">
      <c r="A131" s="53"/>
      <c r="B131" s="53"/>
    </row>
    <row r="133" spans="1:12" x14ac:dyDescent="0.2">
      <c r="A133" s="52" t="s">
        <v>176</v>
      </c>
      <c r="B133" s="49"/>
    </row>
  </sheetData>
  <mergeCells count="12">
    <mergeCell ref="D92:N92"/>
    <mergeCell ref="A133:B133"/>
    <mergeCell ref="E94:N128"/>
    <mergeCell ref="F130:L130"/>
    <mergeCell ref="A7:B41"/>
    <mergeCell ref="E7:L41"/>
    <mergeCell ref="A46:B86"/>
    <mergeCell ref="D45:N90"/>
    <mergeCell ref="A92:B131"/>
    <mergeCell ref="A88:B88"/>
    <mergeCell ref="A43:B43"/>
    <mergeCell ref="E43:L43"/>
  </mergeCells>
  <hyperlinks>
    <hyperlink ref="B2" r:id="rId1" location="Annual-Reports " xr:uid="{604006E8-2466-A941-A44F-B1C30F65DC8D}"/>
    <hyperlink ref="B3" r:id="rId2" xr:uid="{47D73785-926D-9F41-BFFA-140C5785A663}"/>
    <hyperlink ref="B4" r:id="rId3" xr:uid="{123603C3-20AB-704E-843E-FD97232D5298}"/>
  </hyperlinks>
  <pageMargins left="0.7" right="0.7" top="0.75" bottom="0.75" header="0.3" footer="0.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49FFCA-F9AE-8241-B8C2-EB57301F8A16}">
  <dimension ref="A1:P202"/>
  <sheetViews>
    <sheetView workbookViewId="0">
      <selection activeCell="B5" sqref="B5"/>
    </sheetView>
  </sheetViews>
  <sheetFormatPr baseColWidth="10" defaultRowHeight="15" x14ac:dyDescent="0.2"/>
  <cols>
    <col min="1" max="1" width="44.6640625" customWidth="1"/>
    <col min="2" max="2" width="76.1640625" bestFit="1" customWidth="1"/>
  </cols>
  <sheetData>
    <row r="1" spans="1:16" x14ac:dyDescent="0.2">
      <c r="A1" s="9" t="s">
        <v>168</v>
      </c>
      <c r="B1" s="9" t="s">
        <v>169</v>
      </c>
    </row>
    <row r="2" spans="1:16" x14ac:dyDescent="0.2">
      <c r="A2" s="2" t="s">
        <v>155</v>
      </c>
      <c r="B2" s="15" t="s">
        <v>140</v>
      </c>
    </row>
    <row r="3" spans="1:16" x14ac:dyDescent="0.2">
      <c r="A3" s="2" t="s">
        <v>156</v>
      </c>
      <c r="B3" s="15" t="s">
        <v>154</v>
      </c>
    </row>
    <row r="4" spans="1:16" x14ac:dyDescent="0.2">
      <c r="A4" s="26" t="s">
        <v>166</v>
      </c>
      <c r="B4" s="15" t="s">
        <v>154</v>
      </c>
    </row>
    <row r="5" spans="1:16" x14ac:dyDescent="0.2">
      <c r="A5" s="26" t="s">
        <v>167</v>
      </c>
      <c r="B5" s="15" t="s">
        <v>170</v>
      </c>
    </row>
    <row r="7" spans="1:16" x14ac:dyDescent="0.2">
      <c r="A7" s="53"/>
      <c r="B7" s="53"/>
      <c r="C7" s="53"/>
      <c r="D7" s="53"/>
      <c r="E7" s="53"/>
      <c r="G7" s="53"/>
      <c r="H7" s="53"/>
      <c r="I7" s="53"/>
      <c r="J7" s="53"/>
      <c r="K7" s="53"/>
      <c r="L7" s="53"/>
      <c r="M7" s="53"/>
      <c r="N7" s="53"/>
      <c r="O7" s="53"/>
      <c r="P7" s="53"/>
    </row>
    <row r="8" spans="1:16" x14ac:dyDescent="0.2">
      <c r="A8" s="53"/>
      <c r="B8" s="53"/>
      <c r="C8" s="53"/>
      <c r="D8" s="53"/>
      <c r="E8" s="53"/>
      <c r="G8" s="53"/>
      <c r="H8" s="53"/>
      <c r="I8" s="53"/>
      <c r="J8" s="53"/>
      <c r="K8" s="53"/>
      <c r="L8" s="53"/>
      <c r="M8" s="53"/>
      <c r="N8" s="53"/>
      <c r="O8" s="53"/>
      <c r="P8" s="53"/>
    </row>
    <row r="9" spans="1:16" x14ac:dyDescent="0.2">
      <c r="A9" s="53"/>
      <c r="B9" s="53"/>
      <c r="C9" s="53"/>
      <c r="D9" s="53"/>
      <c r="E9" s="53"/>
      <c r="G9" s="53"/>
      <c r="H9" s="53"/>
      <c r="I9" s="53"/>
      <c r="J9" s="53"/>
      <c r="K9" s="53"/>
      <c r="L9" s="53"/>
      <c r="M9" s="53"/>
      <c r="N9" s="53"/>
      <c r="O9" s="53"/>
      <c r="P9" s="53"/>
    </row>
    <row r="10" spans="1:16" x14ac:dyDescent="0.2">
      <c r="A10" s="53"/>
      <c r="B10" s="53"/>
      <c r="C10" s="53"/>
      <c r="D10" s="53"/>
      <c r="E10" s="53"/>
      <c r="G10" s="53"/>
      <c r="H10" s="53"/>
      <c r="I10" s="53"/>
      <c r="J10" s="53"/>
      <c r="K10" s="53"/>
      <c r="L10" s="53"/>
      <c r="M10" s="53"/>
      <c r="N10" s="53"/>
      <c r="O10" s="53"/>
      <c r="P10" s="53"/>
    </row>
    <row r="11" spans="1:16" x14ac:dyDescent="0.2">
      <c r="A11" s="53"/>
      <c r="B11" s="53"/>
      <c r="C11" s="53"/>
      <c r="D11" s="53"/>
      <c r="E11" s="53"/>
      <c r="G11" s="53"/>
      <c r="H11" s="53"/>
      <c r="I11" s="53"/>
      <c r="J11" s="53"/>
      <c r="K11" s="53"/>
      <c r="L11" s="53"/>
      <c r="M11" s="53"/>
      <c r="N11" s="53"/>
      <c r="O11" s="53"/>
      <c r="P11" s="53"/>
    </row>
    <row r="12" spans="1:16" x14ac:dyDescent="0.2">
      <c r="A12" s="53"/>
      <c r="B12" s="53"/>
      <c r="C12" s="53"/>
      <c r="D12" s="53"/>
      <c r="E12" s="53"/>
      <c r="G12" s="53"/>
      <c r="H12" s="53"/>
      <c r="I12" s="53"/>
      <c r="J12" s="53"/>
      <c r="K12" s="53"/>
      <c r="L12" s="53"/>
      <c r="M12" s="53"/>
      <c r="N12" s="53"/>
      <c r="O12" s="53"/>
      <c r="P12" s="53"/>
    </row>
    <row r="13" spans="1:16" x14ac:dyDescent="0.2">
      <c r="A13" s="53"/>
      <c r="B13" s="53"/>
      <c r="C13" s="53"/>
      <c r="D13" s="53"/>
      <c r="E13" s="53"/>
      <c r="G13" s="53"/>
      <c r="H13" s="53"/>
      <c r="I13" s="53"/>
      <c r="J13" s="53"/>
      <c r="K13" s="53"/>
      <c r="L13" s="53"/>
      <c r="M13" s="53"/>
      <c r="N13" s="53"/>
      <c r="O13" s="53"/>
      <c r="P13" s="53"/>
    </row>
    <row r="14" spans="1:16" x14ac:dyDescent="0.2">
      <c r="A14" s="53"/>
      <c r="B14" s="53"/>
      <c r="C14" s="53"/>
      <c r="D14" s="53"/>
      <c r="E14" s="53"/>
      <c r="G14" s="53"/>
      <c r="H14" s="53"/>
      <c r="I14" s="53"/>
      <c r="J14" s="53"/>
      <c r="K14" s="53"/>
      <c r="L14" s="53"/>
      <c r="M14" s="53"/>
      <c r="N14" s="53"/>
      <c r="O14" s="53"/>
      <c r="P14" s="53"/>
    </row>
    <row r="15" spans="1:16" x14ac:dyDescent="0.2">
      <c r="A15" s="53"/>
      <c r="B15" s="53"/>
      <c r="C15" s="53"/>
      <c r="D15" s="53"/>
      <c r="E15" s="53"/>
      <c r="G15" s="53"/>
      <c r="H15" s="53"/>
      <c r="I15" s="53"/>
      <c r="J15" s="53"/>
      <c r="K15" s="53"/>
      <c r="L15" s="53"/>
      <c r="M15" s="53"/>
      <c r="N15" s="53"/>
      <c r="O15" s="53"/>
      <c r="P15" s="53"/>
    </row>
    <row r="16" spans="1:16" x14ac:dyDescent="0.2">
      <c r="A16" s="53"/>
      <c r="B16" s="53"/>
      <c r="C16" s="53"/>
      <c r="D16" s="53"/>
      <c r="E16" s="53"/>
      <c r="G16" s="53"/>
      <c r="H16" s="53"/>
      <c r="I16" s="53"/>
      <c r="J16" s="53"/>
      <c r="K16" s="53"/>
      <c r="L16" s="53"/>
      <c r="M16" s="53"/>
      <c r="N16" s="53"/>
      <c r="O16" s="53"/>
      <c r="P16" s="53"/>
    </row>
    <row r="17" spans="1:16" x14ac:dyDescent="0.2">
      <c r="A17" s="53"/>
      <c r="B17" s="53"/>
      <c r="C17" s="53"/>
      <c r="D17" s="53"/>
      <c r="E17" s="53"/>
      <c r="G17" s="53"/>
      <c r="H17" s="53"/>
      <c r="I17" s="53"/>
      <c r="J17" s="53"/>
      <c r="K17" s="53"/>
      <c r="L17" s="53"/>
      <c r="M17" s="53"/>
      <c r="N17" s="53"/>
      <c r="O17" s="53"/>
      <c r="P17" s="53"/>
    </row>
    <row r="18" spans="1:16" x14ac:dyDescent="0.2">
      <c r="A18" s="53"/>
      <c r="B18" s="53"/>
      <c r="C18" s="53"/>
      <c r="D18" s="53"/>
      <c r="E18" s="53"/>
      <c r="G18" s="53"/>
      <c r="H18" s="53"/>
      <c r="I18" s="53"/>
      <c r="J18" s="53"/>
      <c r="K18" s="53"/>
      <c r="L18" s="53"/>
      <c r="M18" s="53"/>
      <c r="N18" s="53"/>
      <c r="O18" s="53"/>
      <c r="P18" s="53"/>
    </row>
    <row r="19" spans="1:16" x14ac:dyDescent="0.2">
      <c r="A19" s="53"/>
      <c r="B19" s="53"/>
      <c r="C19" s="53"/>
      <c r="D19" s="53"/>
      <c r="E19" s="53"/>
      <c r="G19" s="53"/>
      <c r="H19" s="53"/>
      <c r="I19" s="53"/>
      <c r="J19" s="53"/>
      <c r="K19" s="53"/>
      <c r="L19" s="53"/>
      <c r="M19" s="53"/>
      <c r="N19" s="53"/>
      <c r="O19" s="53"/>
      <c r="P19" s="53"/>
    </row>
    <row r="20" spans="1:16" x14ac:dyDescent="0.2">
      <c r="A20" s="53"/>
      <c r="B20" s="53"/>
      <c r="C20" s="53"/>
      <c r="D20" s="53"/>
      <c r="E20" s="53"/>
      <c r="G20" s="53"/>
      <c r="H20" s="53"/>
      <c r="I20" s="53"/>
      <c r="J20" s="53"/>
      <c r="K20" s="53"/>
      <c r="L20" s="53"/>
      <c r="M20" s="53"/>
      <c r="N20" s="53"/>
      <c r="O20" s="53"/>
      <c r="P20" s="53"/>
    </row>
    <row r="21" spans="1:16" x14ac:dyDescent="0.2">
      <c r="A21" s="53"/>
      <c r="B21" s="53"/>
      <c r="C21" s="53"/>
      <c r="D21" s="53"/>
      <c r="E21" s="53"/>
      <c r="G21" s="53"/>
      <c r="H21" s="53"/>
      <c r="I21" s="53"/>
      <c r="J21" s="53"/>
      <c r="K21" s="53"/>
      <c r="L21" s="53"/>
      <c r="M21" s="53"/>
      <c r="N21" s="53"/>
      <c r="O21" s="53"/>
      <c r="P21" s="53"/>
    </row>
    <row r="22" spans="1:16" x14ac:dyDescent="0.2">
      <c r="A22" s="53"/>
      <c r="B22" s="53"/>
      <c r="C22" s="53"/>
      <c r="D22" s="53"/>
      <c r="E22" s="53"/>
      <c r="G22" s="53"/>
      <c r="H22" s="53"/>
      <c r="I22" s="53"/>
      <c r="J22" s="53"/>
      <c r="K22" s="53"/>
      <c r="L22" s="53"/>
      <c r="M22" s="53"/>
      <c r="N22" s="53"/>
      <c r="O22" s="53"/>
      <c r="P22" s="53"/>
    </row>
    <row r="23" spans="1:16" x14ac:dyDescent="0.2">
      <c r="A23" s="53"/>
      <c r="B23" s="53"/>
      <c r="C23" s="53"/>
      <c r="D23" s="53"/>
      <c r="E23" s="53"/>
      <c r="G23" s="53"/>
      <c r="H23" s="53"/>
      <c r="I23" s="53"/>
      <c r="J23" s="53"/>
      <c r="K23" s="53"/>
      <c r="L23" s="53"/>
      <c r="M23" s="53"/>
      <c r="N23" s="53"/>
      <c r="O23" s="53"/>
      <c r="P23" s="53"/>
    </row>
    <row r="24" spans="1:16" x14ac:dyDescent="0.2">
      <c r="A24" s="53"/>
      <c r="B24" s="53"/>
      <c r="C24" s="53"/>
      <c r="D24" s="53"/>
      <c r="E24" s="53"/>
      <c r="G24" s="53"/>
      <c r="H24" s="53"/>
      <c r="I24" s="53"/>
      <c r="J24" s="53"/>
      <c r="K24" s="53"/>
      <c r="L24" s="53"/>
      <c r="M24" s="53"/>
      <c r="N24" s="53"/>
      <c r="O24" s="53"/>
      <c r="P24" s="53"/>
    </row>
    <row r="25" spans="1:16" x14ac:dyDescent="0.2">
      <c r="A25" s="53"/>
      <c r="B25" s="53"/>
      <c r="C25" s="53"/>
      <c r="D25" s="53"/>
      <c r="E25" s="53"/>
      <c r="G25" s="53"/>
      <c r="H25" s="53"/>
      <c r="I25" s="53"/>
      <c r="J25" s="53"/>
      <c r="K25" s="53"/>
      <c r="L25" s="53"/>
      <c r="M25" s="53"/>
      <c r="N25" s="53"/>
      <c r="O25" s="53"/>
      <c r="P25" s="53"/>
    </row>
    <row r="26" spans="1:16" x14ac:dyDescent="0.2">
      <c r="A26" s="53"/>
      <c r="B26" s="53"/>
      <c r="C26" s="53"/>
      <c r="D26" s="53"/>
      <c r="E26" s="53"/>
      <c r="G26" s="53"/>
      <c r="H26" s="53"/>
      <c r="I26" s="53"/>
      <c r="J26" s="53"/>
      <c r="K26" s="53"/>
      <c r="L26" s="53"/>
      <c r="M26" s="53"/>
      <c r="N26" s="53"/>
      <c r="O26" s="53"/>
      <c r="P26" s="53"/>
    </row>
    <row r="27" spans="1:16" x14ac:dyDescent="0.2">
      <c r="A27" s="53"/>
      <c r="B27" s="53"/>
      <c r="C27" s="53"/>
      <c r="D27" s="53"/>
      <c r="E27" s="53"/>
      <c r="G27" s="53"/>
      <c r="H27" s="53"/>
      <c r="I27" s="53"/>
      <c r="J27" s="53"/>
      <c r="K27" s="53"/>
      <c r="L27" s="53"/>
      <c r="M27" s="53"/>
      <c r="N27" s="53"/>
      <c r="O27" s="53"/>
      <c r="P27" s="53"/>
    </row>
    <row r="28" spans="1:16" x14ac:dyDescent="0.2">
      <c r="A28" s="53"/>
      <c r="B28" s="53"/>
      <c r="C28" s="53"/>
      <c r="D28" s="53"/>
      <c r="E28" s="53"/>
      <c r="G28" s="53"/>
      <c r="H28" s="53"/>
      <c r="I28" s="53"/>
      <c r="J28" s="53"/>
      <c r="K28" s="53"/>
      <c r="L28" s="53"/>
      <c r="M28" s="53"/>
      <c r="N28" s="53"/>
      <c r="O28" s="53"/>
      <c r="P28" s="53"/>
    </row>
    <row r="29" spans="1:16" x14ac:dyDescent="0.2">
      <c r="A29" s="53"/>
      <c r="B29" s="53"/>
      <c r="C29" s="53"/>
      <c r="D29" s="53"/>
      <c r="E29" s="53"/>
      <c r="G29" s="53"/>
      <c r="H29" s="53"/>
      <c r="I29" s="53"/>
      <c r="J29" s="53"/>
      <c r="K29" s="53"/>
      <c r="L29" s="53"/>
      <c r="M29" s="53"/>
      <c r="N29" s="53"/>
      <c r="O29" s="53"/>
      <c r="P29" s="53"/>
    </row>
    <row r="30" spans="1:16" x14ac:dyDescent="0.2">
      <c r="A30" s="53"/>
      <c r="B30" s="53"/>
      <c r="C30" s="53"/>
      <c r="D30" s="53"/>
      <c r="E30" s="53"/>
      <c r="G30" s="53"/>
      <c r="H30" s="53"/>
      <c r="I30" s="53"/>
      <c r="J30" s="53"/>
      <c r="K30" s="53"/>
      <c r="L30" s="53"/>
      <c r="M30" s="53"/>
      <c r="N30" s="53"/>
      <c r="O30" s="53"/>
      <c r="P30" s="53"/>
    </row>
    <row r="31" spans="1:16" x14ac:dyDescent="0.2">
      <c r="A31" s="53"/>
      <c r="B31" s="53"/>
      <c r="C31" s="53"/>
      <c r="D31" s="53"/>
      <c r="E31" s="53"/>
      <c r="G31" s="53"/>
      <c r="H31" s="53"/>
      <c r="I31" s="53"/>
      <c r="J31" s="53"/>
      <c r="K31" s="53"/>
      <c r="L31" s="53"/>
      <c r="M31" s="53"/>
      <c r="N31" s="53"/>
      <c r="O31" s="53"/>
      <c r="P31" s="53"/>
    </row>
    <row r="32" spans="1:16" x14ac:dyDescent="0.2">
      <c r="A32" s="53"/>
      <c r="B32" s="53"/>
      <c r="C32" s="53"/>
      <c r="D32" s="53"/>
      <c r="E32" s="53"/>
      <c r="G32" s="53"/>
      <c r="H32" s="53"/>
      <c r="I32" s="53"/>
      <c r="J32" s="53"/>
      <c r="K32" s="53"/>
      <c r="L32" s="53"/>
      <c r="M32" s="53"/>
      <c r="N32" s="53"/>
      <c r="O32" s="53"/>
      <c r="P32" s="53"/>
    </row>
    <row r="33" spans="1:16" x14ac:dyDescent="0.2">
      <c r="A33" s="53"/>
      <c r="B33" s="53"/>
      <c r="C33" s="53"/>
      <c r="D33" s="53"/>
      <c r="E33" s="53"/>
      <c r="G33" s="53"/>
      <c r="H33" s="53"/>
      <c r="I33" s="53"/>
      <c r="J33" s="53"/>
      <c r="K33" s="53"/>
      <c r="L33" s="53"/>
      <c r="M33" s="53"/>
      <c r="N33" s="53"/>
      <c r="O33" s="53"/>
      <c r="P33" s="53"/>
    </row>
    <row r="34" spans="1:16" x14ac:dyDescent="0.2">
      <c r="A34" s="53"/>
      <c r="B34" s="53"/>
      <c r="C34" s="53"/>
      <c r="D34" s="53"/>
      <c r="E34" s="53"/>
      <c r="G34" s="53"/>
      <c r="H34" s="53"/>
      <c r="I34" s="53"/>
      <c r="J34" s="53"/>
      <c r="K34" s="53"/>
      <c r="L34" s="53"/>
      <c r="M34" s="53"/>
      <c r="N34" s="53"/>
      <c r="O34" s="53"/>
      <c r="P34" s="53"/>
    </row>
    <row r="35" spans="1:16" x14ac:dyDescent="0.2">
      <c r="A35" s="53"/>
      <c r="B35" s="53"/>
      <c r="C35" s="53"/>
      <c r="D35" s="53"/>
      <c r="E35" s="53"/>
      <c r="G35" s="53"/>
      <c r="H35" s="53"/>
      <c r="I35" s="53"/>
      <c r="J35" s="53"/>
      <c r="K35" s="53"/>
      <c r="L35" s="53"/>
      <c r="M35" s="53"/>
      <c r="N35" s="53"/>
      <c r="O35" s="53"/>
      <c r="P35" s="53"/>
    </row>
    <row r="36" spans="1:16" x14ac:dyDescent="0.2">
      <c r="A36" s="53"/>
      <c r="B36" s="53"/>
      <c r="C36" s="53"/>
      <c r="D36" s="53"/>
      <c r="E36" s="53"/>
      <c r="G36" s="53"/>
      <c r="H36" s="53"/>
      <c r="I36" s="53"/>
      <c r="J36" s="53"/>
      <c r="K36" s="53"/>
      <c r="L36" s="53"/>
      <c r="M36" s="53"/>
      <c r="N36" s="53"/>
      <c r="O36" s="53"/>
      <c r="P36" s="53"/>
    </row>
    <row r="37" spans="1:16" x14ac:dyDescent="0.2">
      <c r="A37" s="53"/>
      <c r="B37" s="53"/>
      <c r="C37" s="53"/>
      <c r="D37" s="53"/>
      <c r="E37" s="53"/>
      <c r="G37" s="53"/>
      <c r="H37" s="53"/>
      <c r="I37" s="53"/>
      <c r="J37" s="53"/>
      <c r="K37" s="53"/>
      <c r="L37" s="53"/>
      <c r="M37" s="53"/>
      <c r="N37" s="53"/>
      <c r="O37" s="53"/>
      <c r="P37" s="53"/>
    </row>
    <row r="38" spans="1:16" x14ac:dyDescent="0.2">
      <c r="A38" s="53"/>
      <c r="B38" s="53"/>
      <c r="C38" s="53"/>
      <c r="D38" s="53"/>
      <c r="E38" s="53"/>
      <c r="G38" s="53"/>
      <c r="H38" s="53"/>
      <c r="I38" s="53"/>
      <c r="J38" s="53"/>
      <c r="K38" s="53"/>
      <c r="L38" s="53"/>
      <c r="M38" s="53"/>
      <c r="N38" s="53"/>
      <c r="O38" s="53"/>
      <c r="P38" s="53"/>
    </row>
    <row r="39" spans="1:16" x14ac:dyDescent="0.2">
      <c r="A39" s="53"/>
      <c r="B39" s="53"/>
      <c r="C39" s="53"/>
      <c r="D39" s="53"/>
      <c r="E39" s="53"/>
      <c r="G39" s="53"/>
      <c r="H39" s="53"/>
      <c r="I39" s="53"/>
      <c r="J39" s="53"/>
      <c r="K39" s="53"/>
      <c r="L39" s="53"/>
      <c r="M39" s="53"/>
      <c r="N39" s="53"/>
      <c r="O39" s="53"/>
      <c r="P39" s="53"/>
    </row>
    <row r="40" spans="1:16" x14ac:dyDescent="0.2">
      <c r="A40" s="53"/>
      <c r="B40" s="53"/>
      <c r="C40" s="53"/>
      <c r="D40" s="53"/>
      <c r="E40" s="53"/>
      <c r="G40" s="53"/>
      <c r="H40" s="53"/>
      <c r="I40" s="53"/>
      <c r="J40" s="53"/>
      <c r="K40" s="53"/>
      <c r="L40" s="53"/>
      <c r="M40" s="53"/>
      <c r="N40" s="53"/>
      <c r="O40" s="53"/>
      <c r="P40" s="53"/>
    </row>
    <row r="41" spans="1:16" x14ac:dyDescent="0.2">
      <c r="A41" s="53"/>
      <c r="B41" s="53"/>
      <c r="C41" s="53"/>
      <c r="D41" s="53"/>
      <c r="E41" s="53"/>
      <c r="G41" s="53"/>
      <c r="H41" s="53"/>
      <c r="I41" s="53"/>
      <c r="J41" s="53"/>
      <c r="K41" s="53"/>
      <c r="L41" s="53"/>
      <c r="M41" s="53"/>
      <c r="N41" s="53"/>
      <c r="O41" s="53"/>
      <c r="P41" s="53"/>
    </row>
    <row r="42" spans="1:16" x14ac:dyDescent="0.2">
      <c r="A42" s="53"/>
      <c r="B42" s="53"/>
      <c r="C42" s="53"/>
      <c r="D42" s="53"/>
      <c r="E42" s="53"/>
      <c r="G42" s="53"/>
      <c r="H42" s="53"/>
      <c r="I42" s="53"/>
      <c r="J42" s="53"/>
      <c r="K42" s="53"/>
      <c r="L42" s="53"/>
      <c r="M42" s="53"/>
      <c r="N42" s="53"/>
      <c r="O42" s="53"/>
      <c r="P42" s="53"/>
    </row>
    <row r="43" spans="1:16" x14ac:dyDescent="0.2">
      <c r="A43" s="53"/>
      <c r="B43" s="53"/>
      <c r="C43" s="53"/>
      <c r="D43" s="53"/>
      <c r="E43" s="53"/>
      <c r="G43" s="53"/>
      <c r="H43" s="53"/>
      <c r="I43" s="53"/>
      <c r="J43" s="53"/>
      <c r="K43" s="53"/>
      <c r="L43" s="53"/>
      <c r="M43" s="53"/>
      <c r="N43" s="53"/>
      <c r="O43" s="53"/>
      <c r="P43" s="53"/>
    </row>
    <row r="44" spans="1:16" x14ac:dyDescent="0.2">
      <c r="A44" s="53"/>
      <c r="B44" s="53"/>
      <c r="C44" s="53"/>
      <c r="D44" s="53"/>
      <c r="E44" s="53"/>
      <c r="G44" s="53"/>
      <c r="H44" s="53"/>
      <c r="I44" s="53"/>
      <c r="J44" s="53"/>
      <c r="K44" s="53"/>
      <c r="L44" s="53"/>
      <c r="M44" s="53"/>
      <c r="N44" s="53"/>
      <c r="O44" s="53"/>
      <c r="P44" s="53"/>
    </row>
    <row r="45" spans="1:16" x14ac:dyDescent="0.2">
      <c r="A45" s="53"/>
      <c r="B45" s="53"/>
      <c r="C45" s="53"/>
      <c r="D45" s="53"/>
      <c r="E45" s="53"/>
      <c r="G45" s="53"/>
      <c r="H45" s="53"/>
      <c r="I45" s="53"/>
      <c r="J45" s="53"/>
      <c r="K45" s="53"/>
      <c r="L45" s="53"/>
      <c r="M45" s="53"/>
      <c r="N45" s="53"/>
      <c r="O45" s="53"/>
      <c r="P45" s="53"/>
    </row>
    <row r="46" spans="1:16" x14ac:dyDescent="0.2">
      <c r="A46" s="53"/>
      <c r="B46" s="53"/>
      <c r="C46" s="53"/>
      <c r="D46" s="53"/>
      <c r="E46" s="53"/>
      <c r="G46" s="53"/>
      <c r="H46" s="53"/>
      <c r="I46" s="53"/>
      <c r="J46" s="53"/>
      <c r="K46" s="53"/>
      <c r="L46" s="53"/>
      <c r="M46" s="53"/>
      <c r="N46" s="53"/>
      <c r="O46" s="53"/>
      <c r="P46" s="53"/>
    </row>
    <row r="47" spans="1:16" x14ac:dyDescent="0.2">
      <c r="A47" s="53"/>
      <c r="B47" s="53"/>
      <c r="C47" s="53"/>
      <c r="D47" s="53"/>
      <c r="E47" s="53"/>
      <c r="G47" s="53"/>
      <c r="H47" s="53"/>
      <c r="I47" s="53"/>
      <c r="J47" s="53"/>
      <c r="K47" s="53"/>
      <c r="L47" s="53"/>
      <c r="M47" s="53"/>
      <c r="N47" s="53"/>
      <c r="O47" s="53"/>
      <c r="P47" s="53"/>
    </row>
    <row r="48" spans="1:16" x14ac:dyDescent="0.2">
      <c r="A48" s="53"/>
      <c r="B48" s="53"/>
      <c r="C48" s="53"/>
      <c r="D48" s="53"/>
      <c r="E48" s="53"/>
      <c r="G48" s="53"/>
      <c r="H48" s="53"/>
      <c r="I48" s="53"/>
      <c r="J48" s="53"/>
      <c r="K48" s="53"/>
      <c r="L48" s="53"/>
      <c r="M48" s="53"/>
      <c r="N48" s="53"/>
      <c r="O48" s="53"/>
      <c r="P48" s="53"/>
    </row>
    <row r="49" spans="1:16" x14ac:dyDescent="0.2">
      <c r="A49" s="53"/>
      <c r="B49" s="53"/>
      <c r="C49" s="53"/>
      <c r="D49" s="53"/>
      <c r="E49" s="53"/>
      <c r="G49" s="53"/>
      <c r="H49" s="53"/>
      <c r="I49" s="53"/>
      <c r="J49" s="53"/>
      <c r="K49" s="53"/>
      <c r="L49" s="53"/>
      <c r="M49" s="53"/>
      <c r="N49" s="53"/>
      <c r="O49" s="53"/>
      <c r="P49" s="53"/>
    </row>
    <row r="50" spans="1:16" x14ac:dyDescent="0.2">
      <c r="A50" s="53"/>
      <c r="B50" s="53"/>
      <c r="C50" s="53"/>
      <c r="D50" s="53"/>
      <c r="E50" s="53"/>
      <c r="G50" s="53"/>
      <c r="H50" s="53"/>
      <c r="I50" s="53"/>
      <c r="J50" s="53"/>
      <c r="K50" s="53"/>
      <c r="L50" s="53"/>
      <c r="M50" s="53"/>
      <c r="N50" s="53"/>
      <c r="O50" s="53"/>
      <c r="P50" s="53"/>
    </row>
    <row r="51" spans="1:16" x14ac:dyDescent="0.2">
      <c r="A51" s="53"/>
      <c r="B51" s="53"/>
      <c r="C51" s="53"/>
      <c r="D51" s="53"/>
      <c r="E51" s="53"/>
      <c r="G51" s="53"/>
      <c r="H51" s="53"/>
      <c r="I51" s="53"/>
      <c r="J51" s="53"/>
      <c r="K51" s="53"/>
      <c r="L51" s="53"/>
      <c r="M51" s="53"/>
      <c r="N51" s="53"/>
      <c r="O51" s="53"/>
      <c r="P51" s="53"/>
    </row>
    <row r="52" spans="1:16" x14ac:dyDescent="0.2">
      <c r="A52" s="53"/>
      <c r="B52" s="53"/>
      <c r="C52" s="53"/>
      <c r="D52" s="53"/>
      <c r="E52" s="53"/>
      <c r="G52" s="53"/>
      <c r="H52" s="53"/>
      <c r="I52" s="53"/>
      <c r="J52" s="53"/>
      <c r="K52" s="53"/>
      <c r="L52" s="53"/>
      <c r="M52" s="53"/>
      <c r="N52" s="53"/>
      <c r="O52" s="53"/>
      <c r="P52" s="53"/>
    </row>
    <row r="53" spans="1:16" x14ac:dyDescent="0.2">
      <c r="A53" s="53"/>
      <c r="B53" s="53"/>
      <c r="C53" s="53"/>
      <c r="D53" s="53"/>
      <c r="E53" s="53"/>
      <c r="G53" s="53"/>
      <c r="H53" s="53"/>
      <c r="I53" s="53"/>
      <c r="J53" s="53"/>
      <c r="K53" s="53"/>
      <c r="L53" s="53"/>
      <c r="M53" s="53"/>
      <c r="N53" s="53"/>
      <c r="O53" s="53"/>
      <c r="P53" s="53"/>
    </row>
    <row r="54" spans="1:16" x14ac:dyDescent="0.2">
      <c r="A54" s="53"/>
      <c r="B54" s="53"/>
      <c r="C54" s="53"/>
      <c r="D54" s="53"/>
      <c r="E54" s="53"/>
      <c r="G54" s="53"/>
      <c r="H54" s="53"/>
      <c r="I54" s="53"/>
      <c r="J54" s="53"/>
      <c r="K54" s="53"/>
      <c r="L54" s="53"/>
      <c r="M54" s="53"/>
      <c r="N54" s="53"/>
      <c r="O54" s="53"/>
      <c r="P54" s="53"/>
    </row>
    <row r="55" spans="1:16" x14ac:dyDescent="0.2">
      <c r="A55" s="53"/>
      <c r="B55" s="53"/>
      <c r="C55" s="53"/>
      <c r="D55" s="53"/>
      <c r="E55" s="53"/>
      <c r="G55" s="53"/>
      <c r="H55" s="53"/>
      <c r="I55" s="53"/>
      <c r="J55" s="53"/>
      <c r="K55" s="53"/>
      <c r="L55" s="53"/>
      <c r="M55" s="53"/>
      <c r="N55" s="53"/>
      <c r="O55" s="53"/>
      <c r="P55" s="53"/>
    </row>
    <row r="56" spans="1:16" x14ac:dyDescent="0.2">
      <c r="A56" s="53"/>
      <c r="B56" s="53"/>
      <c r="C56" s="53"/>
      <c r="D56" s="53"/>
      <c r="E56" s="53"/>
      <c r="G56" s="53"/>
      <c r="H56" s="53"/>
      <c r="I56" s="53"/>
      <c r="J56" s="53"/>
      <c r="K56" s="53"/>
      <c r="L56" s="53"/>
      <c r="M56" s="53"/>
      <c r="N56" s="53"/>
      <c r="O56" s="53"/>
      <c r="P56" s="53"/>
    </row>
    <row r="57" spans="1:16" x14ac:dyDescent="0.2">
      <c r="A57" s="53"/>
      <c r="B57" s="53"/>
      <c r="C57" s="53"/>
      <c r="D57" s="53"/>
      <c r="E57" s="53"/>
      <c r="G57" s="53"/>
      <c r="H57" s="53"/>
      <c r="I57" s="53"/>
      <c r="J57" s="53"/>
      <c r="K57" s="53"/>
      <c r="L57" s="53"/>
      <c r="M57" s="53"/>
      <c r="N57" s="53"/>
      <c r="O57" s="53"/>
      <c r="P57" s="53"/>
    </row>
    <row r="58" spans="1:16" x14ac:dyDescent="0.2">
      <c r="A58" s="53"/>
      <c r="B58" s="53"/>
      <c r="C58" s="53"/>
      <c r="D58" s="53"/>
      <c r="E58" s="53"/>
      <c r="G58" s="53"/>
      <c r="H58" s="53"/>
      <c r="I58" s="53"/>
      <c r="J58" s="53"/>
      <c r="K58" s="53"/>
      <c r="L58" s="53"/>
      <c r="M58" s="53"/>
      <c r="N58" s="53"/>
      <c r="O58" s="53"/>
      <c r="P58" s="53"/>
    </row>
    <row r="59" spans="1:16" x14ac:dyDescent="0.2">
      <c r="A59" s="53"/>
      <c r="B59" s="53"/>
      <c r="C59" s="53"/>
      <c r="D59" s="53"/>
      <c r="E59" s="53"/>
      <c r="G59" s="53"/>
      <c r="H59" s="53"/>
      <c r="I59" s="53"/>
      <c r="J59" s="53"/>
      <c r="K59" s="53"/>
      <c r="L59" s="53"/>
      <c r="M59" s="53"/>
      <c r="N59" s="53"/>
      <c r="O59" s="53"/>
      <c r="P59" s="53"/>
    </row>
    <row r="60" spans="1:16" x14ac:dyDescent="0.2">
      <c r="A60" s="53"/>
      <c r="B60" s="53"/>
      <c r="C60" s="53"/>
      <c r="D60" s="53"/>
      <c r="E60" s="53"/>
      <c r="G60" s="53"/>
      <c r="H60" s="53"/>
      <c r="I60" s="53"/>
      <c r="J60" s="53"/>
      <c r="K60" s="53"/>
      <c r="L60" s="53"/>
      <c r="M60" s="53"/>
      <c r="N60" s="53"/>
      <c r="O60" s="53"/>
      <c r="P60" s="53"/>
    </row>
    <row r="61" spans="1:16" x14ac:dyDescent="0.2">
      <c r="A61" s="53"/>
      <c r="B61" s="53"/>
      <c r="C61" s="53"/>
      <c r="D61" s="53"/>
      <c r="E61" s="53"/>
      <c r="G61" s="53"/>
      <c r="H61" s="53"/>
      <c r="I61" s="53"/>
      <c r="J61" s="53"/>
      <c r="K61" s="53"/>
      <c r="L61" s="53"/>
      <c r="M61" s="53"/>
      <c r="N61" s="53"/>
      <c r="O61" s="53"/>
      <c r="P61" s="53"/>
    </row>
    <row r="63" spans="1:16" ht="19" x14ac:dyDescent="0.25">
      <c r="A63" s="55" t="s">
        <v>173</v>
      </c>
      <c r="B63" s="55"/>
      <c r="C63" s="55"/>
      <c r="D63" s="55"/>
      <c r="E63" s="55"/>
      <c r="G63" s="54" t="s">
        <v>173</v>
      </c>
      <c r="H63" s="49"/>
      <c r="I63" s="49"/>
      <c r="J63" s="49"/>
      <c r="K63" s="49"/>
      <c r="L63" s="49"/>
      <c r="M63" s="49"/>
      <c r="N63" s="49"/>
      <c r="O63" s="49"/>
      <c r="P63" s="49"/>
    </row>
    <row r="64" spans="1:16" x14ac:dyDescent="0.2">
      <c r="A64" s="53"/>
      <c r="B64" s="53"/>
      <c r="C64" s="53"/>
      <c r="D64" s="53"/>
      <c r="E64" s="53"/>
      <c r="G64" s="53"/>
      <c r="H64" s="53"/>
      <c r="I64" s="53"/>
      <c r="J64" s="53"/>
      <c r="K64" s="53"/>
      <c r="L64" s="53"/>
      <c r="M64" s="53"/>
      <c r="N64" s="53"/>
      <c r="O64" s="53"/>
      <c r="P64" s="53"/>
    </row>
    <row r="65" spans="1:16" x14ac:dyDescent="0.2">
      <c r="A65" s="53"/>
      <c r="B65" s="53"/>
      <c r="C65" s="53"/>
      <c r="D65" s="53"/>
      <c r="E65" s="53"/>
      <c r="G65" s="53"/>
      <c r="H65" s="53"/>
      <c r="I65" s="53"/>
      <c r="J65" s="53"/>
      <c r="K65" s="53"/>
      <c r="L65" s="53"/>
      <c r="M65" s="53"/>
      <c r="N65" s="53"/>
      <c r="O65" s="53"/>
      <c r="P65" s="53"/>
    </row>
    <row r="66" spans="1:16" x14ac:dyDescent="0.2">
      <c r="A66" s="53"/>
      <c r="B66" s="53"/>
      <c r="C66" s="53"/>
      <c r="D66" s="53"/>
      <c r="E66" s="53"/>
      <c r="G66" s="53"/>
      <c r="H66" s="53"/>
      <c r="I66" s="53"/>
      <c r="J66" s="53"/>
      <c r="K66" s="53"/>
      <c r="L66" s="53"/>
      <c r="M66" s="53"/>
      <c r="N66" s="53"/>
      <c r="O66" s="53"/>
      <c r="P66" s="53"/>
    </row>
    <row r="67" spans="1:16" x14ac:dyDescent="0.2">
      <c r="A67" s="53"/>
      <c r="B67" s="53"/>
      <c r="C67" s="53"/>
      <c r="D67" s="53"/>
      <c r="E67" s="53"/>
      <c r="G67" s="53"/>
      <c r="H67" s="53"/>
      <c r="I67" s="53"/>
      <c r="J67" s="53"/>
      <c r="K67" s="53"/>
      <c r="L67" s="53"/>
      <c r="M67" s="53"/>
      <c r="N67" s="53"/>
      <c r="O67" s="53"/>
      <c r="P67" s="53"/>
    </row>
    <row r="68" spans="1:16" x14ac:dyDescent="0.2">
      <c r="A68" s="53"/>
      <c r="B68" s="53"/>
      <c r="C68" s="53"/>
      <c r="D68" s="53"/>
      <c r="E68" s="53"/>
      <c r="G68" s="53"/>
      <c r="H68" s="53"/>
      <c r="I68" s="53"/>
      <c r="J68" s="53"/>
      <c r="K68" s="53"/>
      <c r="L68" s="53"/>
      <c r="M68" s="53"/>
      <c r="N68" s="53"/>
      <c r="O68" s="53"/>
      <c r="P68" s="53"/>
    </row>
    <row r="69" spans="1:16" x14ac:dyDescent="0.2">
      <c r="A69" s="53"/>
      <c r="B69" s="53"/>
      <c r="C69" s="53"/>
      <c r="D69" s="53"/>
      <c r="E69" s="53"/>
      <c r="G69" s="53"/>
      <c r="H69" s="53"/>
      <c r="I69" s="53"/>
      <c r="J69" s="53"/>
      <c r="K69" s="53"/>
      <c r="L69" s="53"/>
      <c r="M69" s="53"/>
      <c r="N69" s="53"/>
      <c r="O69" s="53"/>
      <c r="P69" s="53"/>
    </row>
    <row r="70" spans="1:16" x14ac:dyDescent="0.2">
      <c r="A70" s="53"/>
      <c r="B70" s="53"/>
      <c r="C70" s="53"/>
      <c r="D70" s="53"/>
      <c r="E70" s="53"/>
      <c r="G70" s="53"/>
      <c r="H70" s="53"/>
      <c r="I70" s="53"/>
      <c r="J70" s="53"/>
      <c r="K70" s="53"/>
      <c r="L70" s="53"/>
      <c r="M70" s="53"/>
      <c r="N70" s="53"/>
      <c r="O70" s="53"/>
      <c r="P70" s="53"/>
    </row>
    <row r="71" spans="1:16" x14ac:dyDescent="0.2">
      <c r="A71" s="53"/>
      <c r="B71" s="53"/>
      <c r="C71" s="53"/>
      <c r="D71" s="53"/>
      <c r="E71" s="53"/>
      <c r="G71" s="53"/>
      <c r="H71" s="53"/>
      <c r="I71" s="53"/>
      <c r="J71" s="53"/>
      <c r="K71" s="53"/>
      <c r="L71" s="53"/>
      <c r="M71" s="53"/>
      <c r="N71" s="53"/>
      <c r="O71" s="53"/>
      <c r="P71" s="53"/>
    </row>
    <row r="72" spans="1:16" x14ac:dyDescent="0.2">
      <c r="A72" s="53"/>
      <c r="B72" s="53"/>
      <c r="C72" s="53"/>
      <c r="D72" s="53"/>
      <c r="E72" s="53"/>
      <c r="G72" s="53"/>
      <c r="H72" s="53"/>
      <c r="I72" s="53"/>
      <c r="J72" s="53"/>
      <c r="K72" s="53"/>
      <c r="L72" s="53"/>
      <c r="M72" s="53"/>
      <c r="N72" s="53"/>
      <c r="O72" s="53"/>
      <c r="P72" s="53"/>
    </row>
    <row r="73" spans="1:16" x14ac:dyDescent="0.2">
      <c r="A73" s="53"/>
      <c r="B73" s="53"/>
      <c r="C73" s="53"/>
      <c r="D73" s="53"/>
      <c r="E73" s="53"/>
      <c r="G73" s="53"/>
      <c r="H73" s="53"/>
      <c r="I73" s="53"/>
      <c r="J73" s="53"/>
      <c r="K73" s="53"/>
      <c r="L73" s="53"/>
      <c r="M73" s="53"/>
      <c r="N73" s="53"/>
      <c r="O73" s="53"/>
      <c r="P73" s="53"/>
    </row>
    <row r="74" spans="1:16" x14ac:dyDescent="0.2">
      <c r="A74" s="53"/>
      <c r="B74" s="53"/>
      <c r="C74" s="53"/>
      <c r="D74" s="53"/>
      <c r="E74" s="53"/>
      <c r="G74" s="53"/>
      <c r="H74" s="53"/>
      <c r="I74" s="53"/>
      <c r="J74" s="53"/>
      <c r="K74" s="53"/>
      <c r="L74" s="53"/>
      <c r="M74" s="53"/>
      <c r="N74" s="53"/>
      <c r="O74" s="53"/>
      <c r="P74" s="53"/>
    </row>
    <row r="75" spans="1:16" x14ac:dyDescent="0.2">
      <c r="A75" s="53"/>
      <c r="B75" s="53"/>
      <c r="C75" s="53"/>
      <c r="D75" s="53"/>
      <c r="E75" s="53"/>
      <c r="G75" s="53"/>
      <c r="H75" s="53"/>
      <c r="I75" s="53"/>
      <c r="J75" s="53"/>
      <c r="K75" s="53"/>
      <c r="L75" s="53"/>
      <c r="M75" s="53"/>
      <c r="N75" s="53"/>
      <c r="O75" s="53"/>
      <c r="P75" s="53"/>
    </row>
    <row r="76" spans="1:16" x14ac:dyDescent="0.2">
      <c r="A76" s="53"/>
      <c r="B76" s="53"/>
      <c r="C76" s="53"/>
      <c r="D76" s="53"/>
      <c r="E76" s="53"/>
      <c r="G76" s="53"/>
      <c r="H76" s="53"/>
      <c r="I76" s="53"/>
      <c r="J76" s="53"/>
      <c r="K76" s="53"/>
      <c r="L76" s="53"/>
      <c r="M76" s="53"/>
      <c r="N76" s="53"/>
      <c r="O76" s="53"/>
      <c r="P76" s="53"/>
    </row>
    <row r="77" spans="1:16" x14ac:dyDescent="0.2">
      <c r="A77" s="53"/>
      <c r="B77" s="53"/>
      <c r="C77" s="53"/>
      <c r="D77" s="53"/>
      <c r="E77" s="53"/>
      <c r="G77" s="53"/>
      <c r="H77" s="53"/>
      <c r="I77" s="53"/>
      <c r="J77" s="53"/>
      <c r="K77" s="53"/>
      <c r="L77" s="53"/>
      <c r="M77" s="53"/>
      <c r="N77" s="53"/>
      <c r="O77" s="53"/>
      <c r="P77" s="53"/>
    </row>
    <row r="78" spans="1:16" x14ac:dyDescent="0.2">
      <c r="A78" s="53"/>
      <c r="B78" s="53"/>
      <c r="C78" s="53"/>
      <c r="D78" s="53"/>
      <c r="E78" s="53"/>
      <c r="G78" s="53"/>
      <c r="H78" s="53"/>
      <c r="I78" s="53"/>
      <c r="J78" s="53"/>
      <c r="K78" s="53"/>
      <c r="L78" s="53"/>
      <c r="M78" s="53"/>
      <c r="N78" s="53"/>
      <c r="O78" s="53"/>
      <c r="P78" s="53"/>
    </row>
    <row r="79" spans="1:16" x14ac:dyDescent="0.2">
      <c r="A79" s="53"/>
      <c r="B79" s="53"/>
      <c r="C79" s="53"/>
      <c r="D79" s="53"/>
      <c r="E79" s="53"/>
      <c r="G79" s="53"/>
      <c r="H79" s="53"/>
      <c r="I79" s="53"/>
      <c r="J79" s="53"/>
      <c r="K79" s="53"/>
      <c r="L79" s="53"/>
      <c r="M79" s="53"/>
      <c r="N79" s="53"/>
      <c r="O79" s="53"/>
      <c r="P79" s="53"/>
    </row>
    <row r="80" spans="1:16" x14ac:dyDescent="0.2">
      <c r="A80" s="53"/>
      <c r="B80" s="53"/>
      <c r="C80" s="53"/>
      <c r="D80" s="53"/>
      <c r="E80" s="53"/>
      <c r="G80" s="53"/>
      <c r="H80" s="53"/>
      <c r="I80" s="53"/>
      <c r="J80" s="53"/>
      <c r="K80" s="53"/>
      <c r="L80" s="53"/>
      <c r="M80" s="53"/>
      <c r="N80" s="53"/>
      <c r="O80" s="53"/>
      <c r="P80" s="53"/>
    </row>
    <row r="81" spans="1:16" x14ac:dyDescent="0.2">
      <c r="A81" s="53"/>
      <c r="B81" s="53"/>
      <c r="C81" s="53"/>
      <c r="D81" s="53"/>
      <c r="E81" s="53"/>
      <c r="G81" s="53"/>
      <c r="H81" s="53"/>
      <c r="I81" s="53"/>
      <c r="J81" s="53"/>
      <c r="K81" s="53"/>
      <c r="L81" s="53"/>
      <c r="M81" s="53"/>
      <c r="N81" s="53"/>
      <c r="O81" s="53"/>
      <c r="P81" s="53"/>
    </row>
    <row r="82" spans="1:16" x14ac:dyDescent="0.2">
      <c r="A82" s="53"/>
      <c r="B82" s="53"/>
      <c r="C82" s="53"/>
      <c r="D82" s="53"/>
      <c r="E82" s="53"/>
      <c r="G82" s="53"/>
      <c r="H82" s="53"/>
      <c r="I82" s="53"/>
      <c r="J82" s="53"/>
      <c r="K82" s="53"/>
      <c r="L82" s="53"/>
      <c r="M82" s="53"/>
      <c r="N82" s="53"/>
      <c r="O82" s="53"/>
      <c r="P82" s="53"/>
    </row>
    <row r="83" spans="1:16" x14ac:dyDescent="0.2">
      <c r="A83" s="53"/>
      <c r="B83" s="53"/>
      <c r="C83" s="53"/>
      <c r="D83" s="53"/>
      <c r="E83" s="53"/>
      <c r="G83" s="53"/>
      <c r="H83" s="53"/>
      <c r="I83" s="53"/>
      <c r="J83" s="53"/>
      <c r="K83" s="53"/>
      <c r="L83" s="53"/>
      <c r="M83" s="53"/>
      <c r="N83" s="53"/>
      <c r="O83" s="53"/>
      <c r="P83" s="53"/>
    </row>
    <row r="84" spans="1:16" x14ac:dyDescent="0.2">
      <c r="A84" s="53"/>
      <c r="B84" s="53"/>
      <c r="C84" s="53"/>
      <c r="D84" s="53"/>
      <c r="E84" s="53"/>
      <c r="G84" s="53"/>
      <c r="H84" s="53"/>
      <c r="I84" s="53"/>
      <c r="J84" s="53"/>
      <c r="K84" s="53"/>
      <c r="L84" s="53"/>
      <c r="M84" s="53"/>
      <c r="N84" s="53"/>
      <c r="O84" s="53"/>
      <c r="P84" s="53"/>
    </row>
    <row r="85" spans="1:16" x14ac:dyDescent="0.2">
      <c r="A85" s="53"/>
      <c r="B85" s="53"/>
      <c r="C85" s="53"/>
      <c r="D85" s="53"/>
      <c r="E85" s="53"/>
      <c r="G85" s="53"/>
      <c r="H85" s="53"/>
      <c r="I85" s="53"/>
      <c r="J85" s="53"/>
      <c r="K85" s="53"/>
      <c r="L85" s="53"/>
      <c r="M85" s="53"/>
      <c r="N85" s="53"/>
      <c r="O85" s="53"/>
      <c r="P85" s="53"/>
    </row>
    <row r="86" spans="1:16" x14ac:dyDescent="0.2">
      <c r="A86" s="53"/>
      <c r="B86" s="53"/>
      <c r="C86" s="53"/>
      <c r="D86" s="53"/>
      <c r="E86" s="53"/>
      <c r="G86" s="53"/>
      <c r="H86" s="53"/>
      <c r="I86" s="53"/>
      <c r="J86" s="53"/>
      <c r="K86" s="53"/>
      <c r="L86" s="53"/>
      <c r="M86" s="53"/>
      <c r="N86" s="53"/>
      <c r="O86" s="53"/>
      <c r="P86" s="53"/>
    </row>
    <row r="87" spans="1:16" x14ac:dyDescent="0.2">
      <c r="A87" s="53"/>
      <c r="B87" s="53"/>
      <c r="C87" s="53"/>
      <c r="D87" s="53"/>
      <c r="E87" s="53"/>
      <c r="G87" s="53"/>
      <c r="H87" s="53"/>
      <c r="I87" s="53"/>
      <c r="J87" s="53"/>
      <c r="K87" s="53"/>
      <c r="L87" s="53"/>
      <c r="M87" s="53"/>
      <c r="N87" s="53"/>
      <c r="O87" s="53"/>
      <c r="P87" s="53"/>
    </row>
    <row r="88" spans="1:16" x14ac:dyDescent="0.2">
      <c r="A88" s="53"/>
      <c r="B88" s="53"/>
      <c r="C88" s="53"/>
      <c r="D88" s="53"/>
      <c r="E88" s="53"/>
      <c r="G88" s="53"/>
      <c r="H88" s="53"/>
      <c r="I88" s="53"/>
      <c r="J88" s="53"/>
      <c r="K88" s="53"/>
      <c r="L88" s="53"/>
      <c r="M88" s="53"/>
      <c r="N88" s="53"/>
      <c r="O88" s="53"/>
      <c r="P88" s="53"/>
    </row>
    <row r="89" spans="1:16" x14ac:dyDescent="0.2">
      <c r="A89" s="53"/>
      <c r="B89" s="53"/>
      <c r="C89" s="53"/>
      <c r="D89" s="53"/>
      <c r="E89" s="53"/>
      <c r="G89" s="53"/>
      <c r="H89" s="53"/>
      <c r="I89" s="53"/>
      <c r="J89" s="53"/>
      <c r="K89" s="53"/>
      <c r="L89" s="53"/>
      <c r="M89" s="53"/>
      <c r="N89" s="53"/>
      <c r="O89" s="53"/>
      <c r="P89" s="53"/>
    </row>
    <row r="90" spans="1:16" x14ac:dyDescent="0.2">
      <c r="A90" s="53"/>
      <c r="B90" s="53"/>
      <c r="C90" s="53"/>
      <c r="D90" s="53"/>
      <c r="E90" s="53"/>
      <c r="G90" s="53"/>
      <c r="H90" s="53"/>
      <c r="I90" s="53"/>
      <c r="J90" s="53"/>
      <c r="K90" s="53"/>
      <c r="L90" s="53"/>
      <c r="M90" s="53"/>
      <c r="N90" s="53"/>
      <c r="O90" s="53"/>
      <c r="P90" s="53"/>
    </row>
    <row r="91" spans="1:16" x14ac:dyDescent="0.2">
      <c r="A91" s="53"/>
      <c r="B91" s="53"/>
      <c r="C91" s="53"/>
      <c r="D91" s="53"/>
      <c r="E91" s="53"/>
      <c r="G91" s="53"/>
      <c r="H91" s="53"/>
      <c r="I91" s="53"/>
      <c r="J91" s="53"/>
      <c r="K91" s="53"/>
      <c r="L91" s="53"/>
      <c r="M91" s="53"/>
      <c r="N91" s="53"/>
      <c r="O91" s="53"/>
      <c r="P91" s="53"/>
    </row>
    <row r="92" spans="1:16" x14ac:dyDescent="0.2">
      <c r="A92" s="53"/>
      <c r="B92" s="53"/>
      <c r="C92" s="53"/>
      <c r="D92" s="53"/>
      <c r="E92" s="53"/>
      <c r="G92" s="53"/>
      <c r="H92" s="53"/>
      <c r="I92" s="53"/>
      <c r="J92" s="53"/>
      <c r="K92" s="53"/>
      <c r="L92" s="53"/>
      <c r="M92" s="53"/>
      <c r="N92" s="53"/>
      <c r="O92" s="53"/>
      <c r="P92" s="53"/>
    </row>
    <row r="93" spans="1:16" x14ac:dyDescent="0.2">
      <c r="A93" s="53"/>
      <c r="B93" s="53"/>
      <c r="C93" s="53"/>
      <c r="D93" s="53"/>
      <c r="E93" s="53"/>
      <c r="G93" s="53"/>
      <c r="H93" s="53"/>
      <c r="I93" s="53"/>
      <c r="J93" s="53"/>
      <c r="K93" s="53"/>
      <c r="L93" s="53"/>
      <c r="M93" s="53"/>
      <c r="N93" s="53"/>
      <c r="O93" s="53"/>
      <c r="P93" s="53"/>
    </row>
    <row r="94" spans="1:16" x14ac:dyDescent="0.2">
      <c r="A94" s="53"/>
      <c r="B94" s="53"/>
      <c r="C94" s="53"/>
      <c r="D94" s="53"/>
      <c r="E94" s="53"/>
      <c r="G94" s="53"/>
      <c r="H94" s="53"/>
      <c r="I94" s="53"/>
      <c r="J94" s="53"/>
      <c r="K94" s="53"/>
      <c r="L94" s="53"/>
      <c r="M94" s="53"/>
      <c r="N94" s="53"/>
      <c r="O94" s="53"/>
      <c r="P94" s="53"/>
    </row>
    <row r="95" spans="1:16" x14ac:dyDescent="0.2">
      <c r="A95" s="53"/>
      <c r="B95" s="53"/>
      <c r="C95" s="53"/>
      <c r="D95" s="53"/>
      <c r="E95" s="53"/>
      <c r="G95" s="53"/>
      <c r="H95" s="53"/>
      <c r="I95" s="53"/>
      <c r="J95" s="53"/>
      <c r="K95" s="53"/>
      <c r="L95" s="53"/>
      <c r="M95" s="53"/>
      <c r="N95" s="53"/>
      <c r="O95" s="53"/>
      <c r="P95" s="53"/>
    </row>
    <row r="96" spans="1:16" x14ac:dyDescent="0.2">
      <c r="A96" s="53"/>
      <c r="B96" s="53"/>
      <c r="C96" s="53"/>
      <c r="D96" s="53"/>
      <c r="E96" s="53"/>
      <c r="G96" s="53"/>
      <c r="H96" s="53"/>
      <c r="I96" s="53"/>
      <c r="J96" s="53"/>
      <c r="K96" s="53"/>
      <c r="L96" s="53"/>
      <c r="M96" s="53"/>
      <c r="N96" s="53"/>
      <c r="O96" s="53"/>
      <c r="P96" s="53"/>
    </row>
    <row r="97" spans="1:16" x14ac:dyDescent="0.2">
      <c r="A97" s="53"/>
      <c r="B97" s="53"/>
      <c r="C97" s="53"/>
      <c r="D97" s="53"/>
      <c r="E97" s="53"/>
      <c r="G97" s="53"/>
      <c r="H97" s="53"/>
      <c r="I97" s="53"/>
      <c r="J97" s="53"/>
      <c r="K97" s="53"/>
      <c r="L97" s="53"/>
      <c r="M97" s="53"/>
      <c r="N97" s="53"/>
      <c r="O97" s="53"/>
      <c r="P97" s="53"/>
    </row>
    <row r="98" spans="1:16" x14ac:dyDescent="0.2">
      <c r="A98" s="53"/>
      <c r="B98" s="53"/>
      <c r="C98" s="53"/>
      <c r="D98" s="53"/>
      <c r="E98" s="53"/>
      <c r="G98" s="53"/>
      <c r="H98" s="53"/>
      <c r="I98" s="53"/>
      <c r="J98" s="53"/>
      <c r="K98" s="53"/>
      <c r="L98" s="53"/>
      <c r="M98" s="53"/>
      <c r="N98" s="53"/>
      <c r="O98" s="53"/>
      <c r="P98" s="53"/>
    </row>
    <row r="99" spans="1:16" x14ac:dyDescent="0.2">
      <c r="A99" s="53"/>
      <c r="B99" s="53"/>
      <c r="C99" s="53"/>
      <c r="D99" s="53"/>
      <c r="E99" s="53"/>
      <c r="G99" s="53"/>
      <c r="H99" s="53"/>
      <c r="I99" s="53"/>
      <c r="J99" s="53"/>
      <c r="K99" s="53"/>
      <c r="L99" s="53"/>
      <c r="M99" s="53"/>
      <c r="N99" s="53"/>
      <c r="O99" s="53"/>
      <c r="P99" s="53"/>
    </row>
    <row r="100" spans="1:16" x14ac:dyDescent="0.2">
      <c r="A100" s="53"/>
      <c r="B100" s="53"/>
      <c r="C100" s="53"/>
      <c r="D100" s="53"/>
      <c r="E100" s="53"/>
      <c r="G100" s="53"/>
      <c r="H100" s="53"/>
      <c r="I100" s="53"/>
      <c r="J100" s="53"/>
      <c r="K100" s="53"/>
      <c r="L100" s="53"/>
      <c r="M100" s="53"/>
      <c r="N100" s="53"/>
      <c r="O100" s="53"/>
      <c r="P100" s="53"/>
    </row>
    <row r="101" spans="1:16" x14ac:dyDescent="0.2">
      <c r="A101" s="53"/>
      <c r="B101" s="53"/>
      <c r="C101" s="53"/>
      <c r="D101" s="53"/>
      <c r="E101" s="53"/>
      <c r="G101" s="53"/>
      <c r="H101" s="53"/>
      <c r="I101" s="53"/>
      <c r="J101" s="53"/>
      <c r="K101" s="53"/>
      <c r="L101" s="53"/>
      <c r="M101" s="53"/>
      <c r="N101" s="53"/>
      <c r="O101" s="53"/>
      <c r="P101" s="53"/>
    </row>
    <row r="102" spans="1:16" x14ac:dyDescent="0.2">
      <c r="A102" s="53"/>
      <c r="B102" s="53"/>
      <c r="C102" s="53"/>
      <c r="D102" s="53"/>
      <c r="E102" s="53"/>
      <c r="G102" s="53"/>
      <c r="H102" s="53"/>
      <c r="I102" s="53"/>
      <c r="J102" s="53"/>
      <c r="K102" s="53"/>
      <c r="L102" s="53"/>
      <c r="M102" s="53"/>
      <c r="N102" s="53"/>
      <c r="O102" s="53"/>
      <c r="P102" s="53"/>
    </row>
    <row r="103" spans="1:16" x14ac:dyDescent="0.2">
      <c r="A103" s="53"/>
      <c r="B103" s="53"/>
      <c r="C103" s="53"/>
      <c r="D103" s="53"/>
      <c r="E103" s="53"/>
      <c r="G103" s="53"/>
      <c r="H103" s="53"/>
      <c r="I103" s="53"/>
      <c r="J103" s="53"/>
      <c r="K103" s="53"/>
      <c r="L103" s="53"/>
      <c r="M103" s="53"/>
      <c r="N103" s="53"/>
      <c r="O103" s="53"/>
      <c r="P103" s="53"/>
    </row>
    <row r="104" spans="1:16" x14ac:dyDescent="0.2">
      <c r="A104" s="53"/>
      <c r="B104" s="53"/>
      <c r="C104" s="53"/>
      <c r="D104" s="53"/>
      <c r="E104" s="53"/>
      <c r="G104" s="53"/>
      <c r="H104" s="53"/>
      <c r="I104" s="53"/>
      <c r="J104" s="53"/>
      <c r="K104" s="53"/>
      <c r="L104" s="53"/>
      <c r="M104" s="53"/>
      <c r="N104" s="53"/>
      <c r="O104" s="53"/>
      <c r="P104" s="53"/>
    </row>
    <row r="105" spans="1:16" x14ac:dyDescent="0.2">
      <c r="A105" s="53"/>
      <c r="B105" s="53"/>
      <c r="C105" s="53"/>
      <c r="D105" s="53"/>
      <c r="E105" s="53"/>
      <c r="G105" s="53"/>
      <c r="H105" s="53"/>
      <c r="I105" s="53"/>
      <c r="J105" s="53"/>
      <c r="K105" s="53"/>
      <c r="L105" s="53"/>
      <c r="M105" s="53"/>
      <c r="N105" s="53"/>
      <c r="O105" s="53"/>
      <c r="P105" s="53"/>
    </row>
    <row r="106" spans="1:16" x14ac:dyDescent="0.2">
      <c r="A106" s="53"/>
      <c r="B106" s="53"/>
      <c r="C106" s="53"/>
      <c r="D106" s="53"/>
      <c r="E106" s="53"/>
      <c r="G106" s="53"/>
      <c r="H106" s="53"/>
      <c r="I106" s="53"/>
      <c r="J106" s="53"/>
      <c r="K106" s="53"/>
      <c r="L106" s="53"/>
      <c r="M106" s="53"/>
      <c r="N106" s="53"/>
      <c r="O106" s="53"/>
      <c r="P106" s="53"/>
    </row>
    <row r="107" spans="1:16" x14ac:dyDescent="0.2">
      <c r="A107" s="53"/>
      <c r="B107" s="53"/>
      <c r="C107" s="53"/>
      <c r="D107" s="53"/>
      <c r="E107" s="53"/>
      <c r="G107" s="53"/>
      <c r="H107" s="53"/>
      <c r="I107" s="53"/>
      <c r="J107" s="53"/>
      <c r="K107" s="53"/>
      <c r="L107" s="53"/>
      <c r="M107" s="53"/>
      <c r="N107" s="53"/>
      <c r="O107" s="53"/>
      <c r="P107" s="53"/>
    </row>
    <row r="108" spans="1:16" x14ac:dyDescent="0.2">
      <c r="A108" s="53"/>
      <c r="B108" s="53"/>
      <c r="C108" s="53"/>
      <c r="D108" s="53"/>
      <c r="E108" s="53"/>
      <c r="G108" s="53"/>
      <c r="H108" s="53"/>
      <c r="I108" s="53"/>
      <c r="J108" s="53"/>
      <c r="K108" s="53"/>
      <c r="L108" s="53"/>
      <c r="M108" s="53"/>
      <c r="N108" s="53"/>
      <c r="O108" s="53"/>
      <c r="P108" s="53"/>
    </row>
    <row r="109" spans="1:16" x14ac:dyDescent="0.2">
      <c r="A109" s="53"/>
      <c r="B109" s="53"/>
      <c r="C109" s="53"/>
      <c r="D109" s="53"/>
      <c r="E109" s="53"/>
      <c r="G109" s="53"/>
      <c r="H109" s="53"/>
      <c r="I109" s="53"/>
      <c r="J109" s="53"/>
      <c r="K109" s="53"/>
      <c r="L109" s="53"/>
      <c r="M109" s="53"/>
      <c r="N109" s="53"/>
      <c r="O109" s="53"/>
      <c r="P109" s="53"/>
    </row>
    <row r="110" spans="1:16" x14ac:dyDescent="0.2">
      <c r="A110" s="53"/>
      <c r="B110" s="53"/>
      <c r="C110" s="53"/>
      <c r="D110" s="53"/>
      <c r="E110" s="53"/>
      <c r="G110" s="53"/>
      <c r="H110" s="53"/>
      <c r="I110" s="53"/>
      <c r="J110" s="53"/>
      <c r="K110" s="53"/>
      <c r="L110" s="53"/>
      <c r="M110" s="53"/>
      <c r="N110" s="53"/>
      <c r="O110" s="53"/>
      <c r="P110" s="53"/>
    </row>
    <row r="111" spans="1:16" x14ac:dyDescent="0.2">
      <c r="A111" s="53"/>
      <c r="B111" s="53"/>
      <c r="C111" s="53"/>
      <c r="D111" s="53"/>
      <c r="E111" s="53"/>
      <c r="G111" s="53"/>
      <c r="H111" s="53"/>
      <c r="I111" s="53"/>
      <c r="J111" s="53"/>
      <c r="K111" s="53"/>
      <c r="L111" s="53"/>
      <c r="M111" s="53"/>
      <c r="N111" s="53"/>
      <c r="O111" s="53"/>
      <c r="P111" s="53"/>
    </row>
    <row r="112" spans="1:16" x14ac:dyDescent="0.2">
      <c r="A112" s="53"/>
      <c r="B112" s="53"/>
      <c r="C112" s="53"/>
      <c r="D112" s="53"/>
      <c r="E112" s="53"/>
      <c r="G112" s="53"/>
      <c r="H112" s="53"/>
      <c r="I112" s="53"/>
      <c r="J112" s="53"/>
      <c r="K112" s="53"/>
      <c r="L112" s="53"/>
      <c r="M112" s="53"/>
      <c r="N112" s="53"/>
      <c r="O112" s="53"/>
      <c r="P112" s="53"/>
    </row>
    <row r="113" spans="1:16" x14ac:dyDescent="0.2">
      <c r="A113" s="53"/>
      <c r="B113" s="53"/>
      <c r="C113" s="53"/>
      <c r="D113" s="53"/>
      <c r="E113" s="53"/>
      <c r="G113" s="53"/>
      <c r="H113" s="53"/>
      <c r="I113" s="53"/>
      <c r="J113" s="53"/>
      <c r="K113" s="53"/>
      <c r="L113" s="53"/>
      <c r="M113" s="53"/>
      <c r="N113" s="53"/>
      <c r="O113" s="53"/>
      <c r="P113" s="53"/>
    </row>
    <row r="114" spans="1:16" x14ac:dyDescent="0.2">
      <c r="A114" s="53"/>
      <c r="B114" s="53"/>
      <c r="C114" s="53"/>
      <c r="D114" s="53"/>
      <c r="E114" s="53"/>
      <c r="G114" s="53"/>
      <c r="H114" s="53"/>
      <c r="I114" s="53"/>
      <c r="J114" s="53"/>
      <c r="K114" s="53"/>
      <c r="L114" s="53"/>
      <c r="M114" s="53"/>
      <c r="N114" s="53"/>
      <c r="O114" s="53"/>
      <c r="P114" s="53"/>
    </row>
    <row r="115" spans="1:16" x14ac:dyDescent="0.2">
      <c r="A115" s="53"/>
      <c r="B115" s="53"/>
      <c r="C115" s="53"/>
      <c r="D115" s="53"/>
      <c r="E115" s="53"/>
      <c r="G115" s="53"/>
      <c r="H115" s="53"/>
      <c r="I115" s="53"/>
      <c r="J115" s="53"/>
      <c r="K115" s="53"/>
      <c r="L115" s="53"/>
      <c r="M115" s="53"/>
      <c r="N115" s="53"/>
      <c r="O115" s="53"/>
      <c r="P115" s="53"/>
    </row>
    <row r="116" spans="1:16" x14ac:dyDescent="0.2">
      <c r="A116" s="53"/>
      <c r="B116" s="53"/>
      <c r="C116" s="53"/>
      <c r="D116" s="53"/>
      <c r="E116" s="53"/>
      <c r="G116" s="53"/>
      <c r="H116" s="53"/>
      <c r="I116" s="53"/>
      <c r="J116" s="53"/>
      <c r="K116" s="53"/>
      <c r="L116" s="53"/>
      <c r="M116" s="53"/>
      <c r="N116" s="53"/>
      <c r="O116" s="53"/>
      <c r="P116" s="53"/>
    </row>
    <row r="117" spans="1:16" x14ac:dyDescent="0.2">
      <c r="A117" s="53"/>
      <c r="B117" s="53"/>
      <c r="C117" s="53"/>
      <c r="D117" s="53"/>
      <c r="E117" s="53"/>
      <c r="G117" s="53"/>
      <c r="H117" s="53"/>
      <c r="I117" s="53"/>
      <c r="J117" s="53"/>
      <c r="K117" s="53"/>
      <c r="L117" s="53"/>
      <c r="M117" s="53"/>
      <c r="N117" s="53"/>
      <c r="O117" s="53"/>
      <c r="P117" s="53"/>
    </row>
    <row r="118" spans="1:16" x14ac:dyDescent="0.2">
      <c r="A118" s="53"/>
      <c r="B118" s="53"/>
      <c r="C118" s="53"/>
      <c r="D118" s="53"/>
      <c r="E118" s="53"/>
    </row>
    <row r="119" spans="1:16" ht="19" x14ac:dyDescent="0.25">
      <c r="A119" s="54" t="s">
        <v>171</v>
      </c>
      <c r="B119" s="49"/>
      <c r="C119" s="49"/>
      <c r="D119" s="49"/>
      <c r="E119" s="49"/>
      <c r="G119" s="55" t="s">
        <v>172</v>
      </c>
      <c r="H119" s="55"/>
      <c r="I119" s="55"/>
      <c r="J119" s="55"/>
      <c r="K119" s="55"/>
      <c r="L119" s="55"/>
      <c r="M119" s="55"/>
      <c r="N119" s="55"/>
      <c r="O119" s="55"/>
      <c r="P119" s="55"/>
    </row>
    <row r="122" spans="1:16" x14ac:dyDescent="0.2">
      <c r="A122" s="53"/>
      <c r="B122" s="53"/>
      <c r="C122" s="53"/>
      <c r="D122" s="53"/>
      <c r="E122" s="53"/>
      <c r="G122" s="53"/>
      <c r="H122" s="53"/>
      <c r="I122" s="53"/>
      <c r="J122" s="53"/>
      <c r="K122" s="53"/>
      <c r="L122" s="53"/>
      <c r="M122" s="53"/>
      <c r="N122" s="53"/>
      <c r="O122" s="53"/>
      <c r="P122" s="53"/>
    </row>
    <row r="123" spans="1:16" x14ac:dyDescent="0.2">
      <c r="A123" s="53"/>
      <c r="B123" s="53"/>
      <c r="C123" s="53"/>
      <c r="D123" s="53"/>
      <c r="E123" s="53"/>
      <c r="G123" s="53"/>
      <c r="H123" s="53"/>
      <c r="I123" s="53"/>
      <c r="J123" s="53"/>
      <c r="K123" s="53"/>
      <c r="L123" s="53"/>
      <c r="M123" s="53"/>
      <c r="N123" s="53"/>
      <c r="O123" s="53"/>
      <c r="P123" s="53"/>
    </row>
    <row r="124" spans="1:16" x14ac:dyDescent="0.2">
      <c r="A124" s="53"/>
      <c r="B124" s="53"/>
      <c r="C124" s="53"/>
      <c r="D124" s="53"/>
      <c r="E124" s="53"/>
      <c r="G124" s="53"/>
      <c r="H124" s="53"/>
      <c r="I124" s="53"/>
      <c r="J124" s="53"/>
      <c r="K124" s="53"/>
      <c r="L124" s="53"/>
      <c r="M124" s="53"/>
      <c r="N124" s="53"/>
      <c r="O124" s="53"/>
      <c r="P124" s="53"/>
    </row>
    <row r="125" spans="1:16" x14ac:dyDescent="0.2">
      <c r="A125" s="53"/>
      <c r="B125" s="53"/>
      <c r="C125" s="53"/>
      <c r="D125" s="53"/>
      <c r="E125" s="53"/>
      <c r="G125" s="53"/>
      <c r="H125" s="53"/>
      <c r="I125" s="53"/>
      <c r="J125" s="53"/>
      <c r="K125" s="53"/>
      <c r="L125" s="53"/>
      <c r="M125" s="53"/>
      <c r="N125" s="53"/>
      <c r="O125" s="53"/>
      <c r="P125" s="53"/>
    </row>
    <row r="126" spans="1:16" x14ac:dyDescent="0.2">
      <c r="A126" s="53"/>
      <c r="B126" s="53"/>
      <c r="C126" s="53"/>
      <c r="D126" s="53"/>
      <c r="E126" s="53"/>
      <c r="G126" s="53"/>
      <c r="H126" s="53"/>
      <c r="I126" s="53"/>
      <c r="J126" s="53"/>
      <c r="K126" s="53"/>
      <c r="L126" s="53"/>
      <c r="M126" s="53"/>
      <c r="N126" s="53"/>
      <c r="O126" s="53"/>
      <c r="P126" s="53"/>
    </row>
    <row r="127" spans="1:16" x14ac:dyDescent="0.2">
      <c r="A127" s="53"/>
      <c r="B127" s="53"/>
      <c r="C127" s="53"/>
      <c r="D127" s="53"/>
      <c r="E127" s="53"/>
      <c r="G127" s="53"/>
      <c r="H127" s="53"/>
      <c r="I127" s="53"/>
      <c r="J127" s="53"/>
      <c r="K127" s="53"/>
      <c r="L127" s="53"/>
      <c r="M127" s="53"/>
      <c r="N127" s="53"/>
      <c r="O127" s="53"/>
      <c r="P127" s="53"/>
    </row>
    <row r="128" spans="1:16" x14ac:dyDescent="0.2">
      <c r="A128" s="53"/>
      <c r="B128" s="53"/>
      <c r="C128" s="53"/>
      <c r="D128" s="53"/>
      <c r="E128" s="53"/>
      <c r="G128" s="53"/>
      <c r="H128" s="53"/>
      <c r="I128" s="53"/>
      <c r="J128" s="53"/>
      <c r="K128" s="53"/>
      <c r="L128" s="53"/>
      <c r="M128" s="53"/>
      <c r="N128" s="53"/>
      <c r="O128" s="53"/>
      <c r="P128" s="53"/>
    </row>
    <row r="129" spans="1:16" x14ac:dyDescent="0.2">
      <c r="A129" s="53"/>
      <c r="B129" s="53"/>
      <c r="C129" s="53"/>
      <c r="D129" s="53"/>
      <c r="E129" s="53"/>
      <c r="G129" s="53"/>
      <c r="H129" s="53"/>
      <c r="I129" s="53"/>
      <c r="J129" s="53"/>
      <c r="K129" s="53"/>
      <c r="L129" s="53"/>
      <c r="M129" s="53"/>
      <c r="N129" s="53"/>
      <c r="O129" s="53"/>
      <c r="P129" s="53"/>
    </row>
    <row r="130" spans="1:16" x14ac:dyDescent="0.2">
      <c r="A130" s="53"/>
      <c r="B130" s="53"/>
      <c r="C130" s="53"/>
      <c r="D130" s="53"/>
      <c r="E130" s="53"/>
      <c r="G130" s="53"/>
      <c r="H130" s="53"/>
      <c r="I130" s="53"/>
      <c r="J130" s="53"/>
      <c r="K130" s="53"/>
      <c r="L130" s="53"/>
      <c r="M130" s="53"/>
      <c r="N130" s="53"/>
      <c r="O130" s="53"/>
      <c r="P130" s="53"/>
    </row>
    <row r="131" spans="1:16" x14ac:dyDescent="0.2">
      <c r="A131" s="53"/>
      <c r="B131" s="53"/>
      <c r="C131" s="53"/>
      <c r="D131" s="53"/>
      <c r="E131" s="53"/>
      <c r="G131" s="53"/>
      <c r="H131" s="53"/>
      <c r="I131" s="53"/>
      <c r="J131" s="53"/>
      <c r="K131" s="53"/>
      <c r="L131" s="53"/>
      <c r="M131" s="53"/>
      <c r="N131" s="53"/>
      <c r="O131" s="53"/>
      <c r="P131" s="53"/>
    </row>
    <row r="132" spans="1:16" x14ac:dyDescent="0.2">
      <c r="A132" s="53"/>
      <c r="B132" s="53"/>
      <c r="C132" s="53"/>
      <c r="D132" s="53"/>
      <c r="E132" s="53"/>
      <c r="G132" s="53"/>
      <c r="H132" s="53"/>
      <c r="I132" s="53"/>
      <c r="J132" s="53"/>
      <c r="K132" s="53"/>
      <c r="L132" s="53"/>
      <c r="M132" s="53"/>
      <c r="N132" s="53"/>
      <c r="O132" s="53"/>
      <c r="P132" s="53"/>
    </row>
    <row r="133" spans="1:16" x14ac:dyDescent="0.2">
      <c r="A133" s="53"/>
      <c r="B133" s="53"/>
      <c r="C133" s="53"/>
      <c r="D133" s="53"/>
      <c r="E133" s="53"/>
      <c r="G133" s="53"/>
      <c r="H133" s="53"/>
      <c r="I133" s="53"/>
      <c r="J133" s="53"/>
      <c r="K133" s="53"/>
      <c r="L133" s="53"/>
      <c r="M133" s="53"/>
      <c r="N133" s="53"/>
      <c r="O133" s="53"/>
      <c r="P133" s="53"/>
    </row>
    <row r="134" spans="1:16" x14ac:dyDescent="0.2">
      <c r="A134" s="53"/>
      <c r="B134" s="53"/>
      <c r="C134" s="53"/>
      <c r="D134" s="53"/>
      <c r="E134" s="53"/>
      <c r="G134" s="53"/>
      <c r="H134" s="53"/>
      <c r="I134" s="53"/>
      <c r="J134" s="53"/>
      <c r="K134" s="53"/>
      <c r="L134" s="53"/>
      <c r="M134" s="53"/>
      <c r="N134" s="53"/>
      <c r="O134" s="53"/>
      <c r="P134" s="53"/>
    </row>
    <row r="135" spans="1:16" x14ac:dyDescent="0.2">
      <c r="A135" s="53"/>
      <c r="B135" s="53"/>
      <c r="C135" s="53"/>
      <c r="D135" s="53"/>
      <c r="E135" s="53"/>
      <c r="G135" s="53"/>
      <c r="H135" s="53"/>
      <c r="I135" s="53"/>
      <c r="J135" s="53"/>
      <c r="K135" s="53"/>
      <c r="L135" s="53"/>
      <c r="M135" s="53"/>
      <c r="N135" s="53"/>
      <c r="O135" s="53"/>
      <c r="P135" s="53"/>
    </row>
    <row r="136" spans="1:16" x14ac:dyDescent="0.2">
      <c r="A136" s="53"/>
      <c r="B136" s="53"/>
      <c r="C136" s="53"/>
      <c r="D136" s="53"/>
      <c r="E136" s="53"/>
      <c r="G136" s="53"/>
      <c r="H136" s="53"/>
      <c r="I136" s="53"/>
      <c r="J136" s="53"/>
      <c r="K136" s="53"/>
      <c r="L136" s="53"/>
      <c r="M136" s="53"/>
      <c r="N136" s="53"/>
      <c r="O136" s="53"/>
      <c r="P136" s="53"/>
    </row>
    <row r="137" spans="1:16" x14ac:dyDescent="0.2">
      <c r="A137" s="53"/>
      <c r="B137" s="53"/>
      <c r="C137" s="53"/>
      <c r="D137" s="53"/>
      <c r="E137" s="53"/>
      <c r="G137" s="53"/>
      <c r="H137" s="53"/>
      <c r="I137" s="53"/>
      <c r="J137" s="53"/>
      <c r="K137" s="53"/>
      <c r="L137" s="53"/>
      <c r="M137" s="53"/>
      <c r="N137" s="53"/>
      <c r="O137" s="53"/>
      <c r="P137" s="53"/>
    </row>
    <row r="138" spans="1:16" x14ac:dyDescent="0.2">
      <c r="A138" s="53"/>
      <c r="B138" s="53"/>
      <c r="C138" s="53"/>
      <c r="D138" s="53"/>
      <c r="E138" s="53"/>
      <c r="G138" s="53"/>
      <c r="H138" s="53"/>
      <c r="I138" s="53"/>
      <c r="J138" s="53"/>
      <c r="K138" s="53"/>
      <c r="L138" s="53"/>
      <c r="M138" s="53"/>
      <c r="N138" s="53"/>
      <c r="O138" s="53"/>
      <c r="P138" s="53"/>
    </row>
    <row r="139" spans="1:16" x14ac:dyDescent="0.2">
      <c r="A139" s="53"/>
      <c r="B139" s="53"/>
      <c r="C139" s="53"/>
      <c r="D139" s="53"/>
      <c r="E139" s="53"/>
      <c r="G139" s="53"/>
      <c r="H139" s="53"/>
      <c r="I139" s="53"/>
      <c r="J139" s="53"/>
      <c r="K139" s="53"/>
      <c r="L139" s="53"/>
      <c r="M139" s="53"/>
      <c r="N139" s="53"/>
      <c r="O139" s="53"/>
      <c r="P139" s="53"/>
    </row>
    <row r="140" spans="1:16" x14ac:dyDescent="0.2">
      <c r="A140" s="53"/>
      <c r="B140" s="53"/>
      <c r="C140" s="53"/>
      <c r="D140" s="53"/>
      <c r="E140" s="53"/>
      <c r="G140" s="53"/>
      <c r="H140" s="53"/>
      <c r="I140" s="53"/>
      <c r="J140" s="53"/>
      <c r="K140" s="53"/>
      <c r="L140" s="53"/>
      <c r="M140" s="53"/>
      <c r="N140" s="53"/>
      <c r="O140" s="53"/>
      <c r="P140" s="53"/>
    </row>
    <row r="141" spans="1:16" x14ac:dyDescent="0.2">
      <c r="A141" s="53"/>
      <c r="B141" s="53"/>
      <c r="C141" s="53"/>
      <c r="D141" s="53"/>
      <c r="E141" s="53"/>
      <c r="G141" s="53"/>
      <c r="H141" s="53"/>
      <c r="I141" s="53"/>
      <c r="J141" s="53"/>
      <c r="K141" s="53"/>
      <c r="L141" s="53"/>
      <c r="M141" s="53"/>
      <c r="N141" s="53"/>
      <c r="O141" s="53"/>
      <c r="P141" s="53"/>
    </row>
    <row r="142" spans="1:16" x14ac:dyDescent="0.2">
      <c r="A142" s="53"/>
      <c r="B142" s="53"/>
      <c r="C142" s="53"/>
      <c r="D142" s="53"/>
      <c r="E142" s="53"/>
      <c r="G142" s="53"/>
      <c r="H142" s="53"/>
      <c r="I142" s="53"/>
      <c r="J142" s="53"/>
      <c r="K142" s="53"/>
      <c r="L142" s="53"/>
      <c r="M142" s="53"/>
      <c r="N142" s="53"/>
      <c r="O142" s="53"/>
      <c r="P142" s="53"/>
    </row>
    <row r="143" spans="1:16" x14ac:dyDescent="0.2">
      <c r="A143" s="53"/>
      <c r="B143" s="53"/>
      <c r="C143" s="53"/>
      <c r="D143" s="53"/>
      <c r="E143" s="53"/>
      <c r="G143" s="53"/>
      <c r="H143" s="53"/>
      <c r="I143" s="53"/>
      <c r="J143" s="53"/>
      <c r="K143" s="53"/>
      <c r="L143" s="53"/>
      <c r="M143" s="53"/>
      <c r="N143" s="53"/>
      <c r="O143" s="53"/>
      <c r="P143" s="53"/>
    </row>
    <row r="144" spans="1:16" x14ac:dyDescent="0.2">
      <c r="A144" s="53"/>
      <c r="B144" s="53"/>
      <c r="C144" s="53"/>
      <c r="D144" s="53"/>
      <c r="E144" s="53"/>
      <c r="G144" s="53"/>
      <c r="H144" s="53"/>
      <c r="I144" s="53"/>
      <c r="J144" s="53"/>
      <c r="K144" s="53"/>
      <c r="L144" s="53"/>
      <c r="M144" s="53"/>
      <c r="N144" s="53"/>
      <c r="O144" s="53"/>
      <c r="P144" s="53"/>
    </row>
    <row r="145" spans="1:16" x14ac:dyDescent="0.2">
      <c r="A145" s="53"/>
      <c r="B145" s="53"/>
      <c r="C145" s="53"/>
      <c r="D145" s="53"/>
      <c r="E145" s="53"/>
      <c r="G145" s="53"/>
      <c r="H145" s="53"/>
      <c r="I145" s="53"/>
      <c r="J145" s="53"/>
      <c r="K145" s="53"/>
      <c r="L145" s="53"/>
      <c r="M145" s="53"/>
      <c r="N145" s="53"/>
      <c r="O145" s="53"/>
      <c r="P145" s="53"/>
    </row>
    <row r="146" spans="1:16" x14ac:dyDescent="0.2">
      <c r="A146" s="53"/>
      <c r="B146" s="53"/>
      <c r="C146" s="53"/>
      <c r="D146" s="53"/>
      <c r="E146" s="53"/>
      <c r="G146" s="53"/>
      <c r="H146" s="53"/>
      <c r="I146" s="53"/>
      <c r="J146" s="53"/>
      <c r="K146" s="53"/>
      <c r="L146" s="53"/>
      <c r="M146" s="53"/>
      <c r="N146" s="53"/>
      <c r="O146" s="53"/>
      <c r="P146" s="53"/>
    </row>
    <row r="147" spans="1:16" x14ac:dyDescent="0.2">
      <c r="A147" s="53"/>
      <c r="B147" s="53"/>
      <c r="C147" s="53"/>
      <c r="D147" s="53"/>
      <c r="E147" s="53"/>
      <c r="G147" s="53"/>
      <c r="H147" s="53"/>
      <c r="I147" s="53"/>
      <c r="J147" s="53"/>
      <c r="K147" s="53"/>
      <c r="L147" s="53"/>
      <c r="M147" s="53"/>
      <c r="N147" s="53"/>
      <c r="O147" s="53"/>
      <c r="P147" s="53"/>
    </row>
    <row r="148" spans="1:16" x14ac:dyDescent="0.2">
      <c r="A148" s="53"/>
      <c r="B148" s="53"/>
      <c r="C148" s="53"/>
      <c r="D148" s="53"/>
      <c r="E148" s="53"/>
      <c r="G148" s="53"/>
      <c r="H148" s="53"/>
      <c r="I148" s="53"/>
      <c r="J148" s="53"/>
      <c r="K148" s="53"/>
      <c r="L148" s="53"/>
      <c r="M148" s="53"/>
      <c r="N148" s="53"/>
      <c r="O148" s="53"/>
      <c r="P148" s="53"/>
    </row>
    <row r="149" spans="1:16" x14ac:dyDescent="0.2">
      <c r="A149" s="53"/>
      <c r="B149" s="53"/>
      <c r="C149" s="53"/>
      <c r="D149" s="53"/>
      <c r="E149" s="53"/>
      <c r="G149" s="53"/>
      <c r="H149" s="53"/>
      <c r="I149" s="53"/>
      <c r="J149" s="53"/>
      <c r="K149" s="53"/>
      <c r="L149" s="53"/>
      <c r="M149" s="53"/>
      <c r="N149" s="53"/>
      <c r="O149" s="53"/>
      <c r="P149" s="53"/>
    </row>
    <row r="150" spans="1:16" x14ac:dyDescent="0.2">
      <c r="A150" s="53"/>
      <c r="B150" s="53"/>
      <c r="C150" s="53"/>
      <c r="D150" s="53"/>
      <c r="E150" s="53"/>
      <c r="G150" s="53"/>
      <c r="H150" s="53"/>
      <c r="I150" s="53"/>
      <c r="J150" s="53"/>
      <c r="K150" s="53"/>
      <c r="L150" s="53"/>
      <c r="M150" s="53"/>
      <c r="N150" s="53"/>
      <c r="O150" s="53"/>
      <c r="P150" s="53"/>
    </row>
    <row r="151" spans="1:16" x14ac:dyDescent="0.2">
      <c r="A151" s="53"/>
      <c r="B151" s="53"/>
      <c r="C151" s="53"/>
      <c r="D151" s="53"/>
      <c r="E151" s="53"/>
      <c r="G151" s="53"/>
      <c r="H151" s="53"/>
      <c r="I151" s="53"/>
      <c r="J151" s="53"/>
      <c r="K151" s="53"/>
      <c r="L151" s="53"/>
      <c r="M151" s="53"/>
      <c r="N151" s="53"/>
      <c r="O151" s="53"/>
      <c r="P151" s="53"/>
    </row>
    <row r="152" spans="1:16" x14ac:dyDescent="0.2">
      <c r="A152" s="53"/>
      <c r="B152" s="53"/>
      <c r="C152" s="53"/>
      <c r="D152" s="53"/>
      <c r="E152" s="53"/>
      <c r="G152" s="53"/>
      <c r="H152" s="53"/>
      <c r="I152" s="53"/>
      <c r="J152" s="53"/>
      <c r="K152" s="53"/>
      <c r="L152" s="53"/>
      <c r="M152" s="53"/>
      <c r="N152" s="53"/>
      <c r="O152" s="53"/>
      <c r="P152" s="53"/>
    </row>
    <row r="153" spans="1:16" x14ac:dyDescent="0.2">
      <c r="A153" s="53"/>
      <c r="B153" s="53"/>
      <c r="C153" s="53"/>
      <c r="D153" s="53"/>
      <c r="E153" s="53"/>
      <c r="G153" s="53"/>
      <c r="H153" s="53"/>
      <c r="I153" s="53"/>
      <c r="J153" s="53"/>
      <c r="K153" s="53"/>
      <c r="L153" s="53"/>
      <c r="M153" s="53"/>
      <c r="N153" s="53"/>
      <c r="O153" s="53"/>
      <c r="P153" s="53"/>
    </row>
    <row r="154" spans="1:16" x14ac:dyDescent="0.2">
      <c r="A154" s="53"/>
      <c r="B154" s="53"/>
      <c r="C154" s="53"/>
      <c r="D154" s="53"/>
      <c r="E154" s="53"/>
      <c r="G154" s="53"/>
      <c r="H154" s="53"/>
      <c r="I154" s="53"/>
      <c r="J154" s="53"/>
      <c r="K154" s="53"/>
      <c r="L154" s="53"/>
      <c r="M154" s="53"/>
      <c r="N154" s="53"/>
      <c r="O154" s="53"/>
      <c r="P154" s="53"/>
    </row>
    <row r="155" spans="1:16" x14ac:dyDescent="0.2">
      <c r="A155" s="53"/>
      <c r="B155" s="53"/>
      <c r="C155" s="53"/>
      <c r="D155" s="53"/>
      <c r="E155" s="53"/>
      <c r="G155" s="53"/>
      <c r="H155" s="53"/>
      <c r="I155" s="53"/>
      <c r="J155" s="53"/>
      <c r="K155" s="53"/>
      <c r="L155" s="53"/>
      <c r="M155" s="53"/>
      <c r="N155" s="53"/>
      <c r="O155" s="53"/>
      <c r="P155" s="53"/>
    </row>
    <row r="156" spans="1:16" x14ac:dyDescent="0.2">
      <c r="A156" s="53"/>
      <c r="B156" s="53"/>
      <c r="C156" s="53"/>
      <c r="D156" s="53"/>
      <c r="E156" s="53"/>
      <c r="G156" s="53"/>
      <c r="H156" s="53"/>
      <c r="I156" s="53"/>
      <c r="J156" s="53"/>
      <c r="K156" s="53"/>
      <c r="L156" s="53"/>
      <c r="M156" s="53"/>
      <c r="N156" s="53"/>
      <c r="O156" s="53"/>
      <c r="P156" s="53"/>
    </row>
    <row r="157" spans="1:16" x14ac:dyDescent="0.2">
      <c r="A157" s="53"/>
      <c r="B157" s="53"/>
      <c r="C157" s="53"/>
      <c r="D157" s="53"/>
      <c r="E157" s="53"/>
      <c r="G157" s="53"/>
      <c r="H157" s="53"/>
      <c r="I157" s="53"/>
      <c r="J157" s="53"/>
      <c r="K157" s="53"/>
      <c r="L157" s="53"/>
      <c r="M157" s="53"/>
      <c r="N157" s="53"/>
      <c r="O157" s="53"/>
      <c r="P157" s="53"/>
    </row>
    <row r="158" spans="1:16" x14ac:dyDescent="0.2">
      <c r="A158" s="53"/>
      <c r="B158" s="53"/>
      <c r="C158" s="53"/>
      <c r="D158" s="53"/>
      <c r="E158" s="53"/>
      <c r="G158" s="53"/>
      <c r="H158" s="53"/>
      <c r="I158" s="53"/>
      <c r="J158" s="53"/>
      <c r="K158" s="53"/>
      <c r="L158" s="53"/>
      <c r="M158" s="53"/>
      <c r="N158" s="53"/>
      <c r="O158" s="53"/>
      <c r="P158" s="53"/>
    </row>
    <row r="159" spans="1:16" x14ac:dyDescent="0.2">
      <c r="A159" s="53"/>
      <c r="B159" s="53"/>
      <c r="C159" s="53"/>
      <c r="D159" s="53"/>
      <c r="E159" s="53"/>
      <c r="G159" s="53"/>
      <c r="H159" s="53"/>
      <c r="I159" s="53"/>
      <c r="J159" s="53"/>
      <c r="K159" s="53"/>
      <c r="L159" s="53"/>
      <c r="M159" s="53"/>
      <c r="N159" s="53"/>
      <c r="O159" s="53"/>
      <c r="P159" s="53"/>
    </row>
    <row r="160" spans="1:16" x14ac:dyDescent="0.2">
      <c r="A160" s="53"/>
      <c r="B160" s="53"/>
      <c r="C160" s="53"/>
      <c r="D160" s="53"/>
      <c r="E160" s="53"/>
      <c r="G160" s="53"/>
      <c r="H160" s="53"/>
      <c r="I160" s="53"/>
      <c r="J160" s="53"/>
      <c r="K160" s="53"/>
      <c r="L160" s="53"/>
      <c r="M160" s="53"/>
      <c r="N160" s="53"/>
      <c r="O160" s="53"/>
      <c r="P160" s="53"/>
    </row>
    <row r="161" spans="1:16" x14ac:dyDescent="0.2">
      <c r="A161" s="53"/>
      <c r="B161" s="53"/>
      <c r="C161" s="53"/>
      <c r="D161" s="53"/>
      <c r="E161" s="53"/>
      <c r="G161" s="53"/>
      <c r="H161" s="53"/>
      <c r="I161" s="53"/>
      <c r="J161" s="53"/>
      <c r="K161" s="53"/>
      <c r="L161" s="53"/>
      <c r="M161" s="53"/>
      <c r="N161" s="53"/>
      <c r="O161" s="53"/>
      <c r="P161" s="53"/>
    </row>
    <row r="162" spans="1:16" x14ac:dyDescent="0.2">
      <c r="A162" s="53"/>
      <c r="B162" s="53"/>
      <c r="C162" s="53"/>
      <c r="D162" s="53"/>
      <c r="E162" s="53"/>
      <c r="G162" s="53"/>
      <c r="H162" s="53"/>
      <c r="I162" s="53"/>
      <c r="J162" s="53"/>
      <c r="K162" s="53"/>
      <c r="L162" s="53"/>
      <c r="M162" s="53"/>
      <c r="N162" s="53"/>
      <c r="O162" s="53"/>
      <c r="P162" s="53"/>
    </row>
    <row r="164" spans="1:16" ht="19" x14ac:dyDescent="0.25">
      <c r="A164" s="55" t="s">
        <v>156</v>
      </c>
      <c r="B164" s="55"/>
      <c r="C164" s="55"/>
      <c r="D164" s="55"/>
      <c r="E164" s="55"/>
      <c r="G164" s="55" t="s">
        <v>166</v>
      </c>
      <c r="H164" s="55"/>
      <c r="I164" s="55"/>
      <c r="J164" s="55"/>
      <c r="K164" s="55"/>
      <c r="L164" s="55"/>
      <c r="M164" s="55"/>
      <c r="N164" s="55"/>
    </row>
    <row r="167" spans="1:16" x14ac:dyDescent="0.2">
      <c r="A167" s="53"/>
      <c r="B167" s="53"/>
      <c r="C167" s="53"/>
      <c r="D167" s="53"/>
      <c r="E167" s="53"/>
    </row>
    <row r="168" spans="1:16" x14ac:dyDescent="0.2">
      <c r="A168" s="53"/>
      <c r="B168" s="53"/>
      <c r="C168" s="53"/>
      <c r="D168" s="53"/>
      <c r="E168" s="53"/>
    </row>
    <row r="169" spans="1:16" x14ac:dyDescent="0.2">
      <c r="A169" s="53"/>
      <c r="B169" s="53"/>
      <c r="C169" s="53"/>
      <c r="D169" s="53"/>
      <c r="E169" s="53"/>
    </row>
    <row r="170" spans="1:16" x14ac:dyDescent="0.2">
      <c r="A170" s="53"/>
      <c r="B170" s="53"/>
      <c r="C170" s="53"/>
      <c r="D170" s="53"/>
      <c r="E170" s="53"/>
    </row>
    <row r="171" spans="1:16" x14ac:dyDescent="0.2">
      <c r="A171" s="53"/>
      <c r="B171" s="53"/>
      <c r="C171" s="53"/>
      <c r="D171" s="53"/>
      <c r="E171" s="53"/>
    </row>
    <row r="172" spans="1:16" x14ac:dyDescent="0.2">
      <c r="A172" s="53"/>
      <c r="B172" s="53"/>
      <c r="C172" s="53"/>
      <c r="D172" s="53"/>
      <c r="E172" s="53"/>
    </row>
    <row r="173" spans="1:16" x14ac:dyDescent="0.2">
      <c r="A173" s="53"/>
      <c r="B173" s="53"/>
      <c r="C173" s="53"/>
      <c r="D173" s="53"/>
      <c r="E173" s="53"/>
    </row>
    <row r="174" spans="1:16" x14ac:dyDescent="0.2">
      <c r="A174" s="53"/>
      <c r="B174" s="53"/>
      <c r="C174" s="53"/>
      <c r="D174" s="53"/>
      <c r="E174" s="53"/>
    </row>
    <row r="175" spans="1:16" x14ac:dyDescent="0.2">
      <c r="A175" s="53"/>
      <c r="B175" s="53"/>
      <c r="C175" s="53"/>
      <c r="D175" s="53"/>
      <c r="E175" s="53"/>
    </row>
    <row r="176" spans="1:16" x14ac:dyDescent="0.2">
      <c r="A176" s="53"/>
      <c r="B176" s="53"/>
      <c r="C176" s="53"/>
      <c r="D176" s="53"/>
      <c r="E176" s="53"/>
    </row>
    <row r="177" spans="1:5" x14ac:dyDescent="0.2">
      <c r="A177" s="53"/>
      <c r="B177" s="53"/>
      <c r="C177" s="53"/>
      <c r="D177" s="53"/>
      <c r="E177" s="53"/>
    </row>
    <row r="178" spans="1:5" x14ac:dyDescent="0.2">
      <c r="A178" s="53"/>
      <c r="B178" s="53"/>
      <c r="C178" s="53"/>
      <c r="D178" s="53"/>
      <c r="E178" s="53"/>
    </row>
    <row r="179" spans="1:5" x14ac:dyDescent="0.2">
      <c r="A179" s="53"/>
      <c r="B179" s="53"/>
      <c r="C179" s="53"/>
      <c r="D179" s="53"/>
      <c r="E179" s="53"/>
    </row>
    <row r="180" spans="1:5" x14ac:dyDescent="0.2">
      <c r="A180" s="53"/>
      <c r="B180" s="53"/>
      <c r="C180" s="53"/>
      <c r="D180" s="53"/>
      <c r="E180" s="53"/>
    </row>
    <row r="181" spans="1:5" x14ac:dyDescent="0.2">
      <c r="A181" s="53"/>
      <c r="B181" s="53"/>
      <c r="C181" s="53"/>
      <c r="D181" s="53"/>
      <c r="E181" s="53"/>
    </row>
    <row r="182" spans="1:5" x14ac:dyDescent="0.2">
      <c r="A182" s="53"/>
      <c r="B182" s="53"/>
      <c r="C182" s="53"/>
      <c r="D182" s="53"/>
      <c r="E182" s="53"/>
    </row>
    <row r="183" spans="1:5" x14ac:dyDescent="0.2">
      <c r="A183" s="53"/>
      <c r="B183" s="53"/>
      <c r="C183" s="53"/>
      <c r="D183" s="53"/>
      <c r="E183" s="53"/>
    </row>
    <row r="184" spans="1:5" x14ac:dyDescent="0.2">
      <c r="A184" s="53"/>
      <c r="B184" s="53"/>
      <c r="C184" s="53"/>
      <c r="D184" s="53"/>
      <c r="E184" s="53"/>
    </row>
    <row r="185" spans="1:5" x14ac:dyDescent="0.2">
      <c r="A185" s="53"/>
      <c r="B185" s="53"/>
      <c r="C185" s="53"/>
      <c r="D185" s="53"/>
      <c r="E185" s="53"/>
    </row>
    <row r="186" spans="1:5" x14ac:dyDescent="0.2">
      <c r="A186" s="53"/>
      <c r="B186" s="53"/>
      <c r="C186" s="53"/>
      <c r="D186" s="53"/>
      <c r="E186" s="53"/>
    </row>
    <row r="187" spans="1:5" x14ac:dyDescent="0.2">
      <c r="A187" s="53"/>
      <c r="B187" s="53"/>
      <c r="C187" s="53"/>
      <c r="D187" s="53"/>
      <c r="E187" s="53"/>
    </row>
    <row r="188" spans="1:5" x14ac:dyDescent="0.2">
      <c r="A188" s="53"/>
      <c r="B188" s="53"/>
      <c r="C188" s="53"/>
      <c r="D188" s="53"/>
      <c r="E188" s="53"/>
    </row>
    <row r="189" spans="1:5" x14ac:dyDescent="0.2">
      <c r="A189" s="53"/>
      <c r="B189" s="53"/>
      <c r="C189" s="53"/>
      <c r="D189" s="53"/>
      <c r="E189" s="53"/>
    </row>
    <row r="190" spans="1:5" x14ac:dyDescent="0.2">
      <c r="A190" s="53"/>
      <c r="B190" s="53"/>
      <c r="C190" s="53"/>
      <c r="D190" s="53"/>
      <c r="E190" s="53"/>
    </row>
    <row r="191" spans="1:5" x14ac:dyDescent="0.2">
      <c r="A191" s="53"/>
      <c r="B191" s="53"/>
      <c r="C191" s="53"/>
      <c r="D191" s="53"/>
      <c r="E191" s="53"/>
    </row>
    <row r="192" spans="1:5" x14ac:dyDescent="0.2">
      <c r="A192" s="53"/>
      <c r="B192" s="53"/>
      <c r="C192" s="53"/>
      <c r="D192" s="53"/>
      <c r="E192" s="53"/>
    </row>
    <row r="193" spans="1:5" x14ac:dyDescent="0.2">
      <c r="A193" s="53"/>
      <c r="B193" s="53"/>
      <c r="C193" s="53"/>
      <c r="D193" s="53"/>
      <c r="E193" s="53"/>
    </row>
    <row r="194" spans="1:5" x14ac:dyDescent="0.2">
      <c r="A194" s="53"/>
      <c r="B194" s="53"/>
      <c r="C194" s="53"/>
      <c r="D194" s="53"/>
      <c r="E194" s="53"/>
    </row>
    <row r="195" spans="1:5" x14ac:dyDescent="0.2">
      <c r="A195" s="53"/>
      <c r="B195" s="53"/>
      <c r="C195" s="53"/>
      <c r="D195" s="53"/>
      <c r="E195" s="53"/>
    </row>
    <row r="196" spans="1:5" x14ac:dyDescent="0.2">
      <c r="A196" s="53"/>
      <c r="B196" s="53"/>
      <c r="C196" s="53"/>
      <c r="D196" s="53"/>
      <c r="E196" s="53"/>
    </row>
    <row r="197" spans="1:5" x14ac:dyDescent="0.2">
      <c r="A197" s="53"/>
      <c r="B197" s="53"/>
      <c r="C197" s="53"/>
      <c r="D197" s="53"/>
      <c r="E197" s="53"/>
    </row>
    <row r="198" spans="1:5" x14ac:dyDescent="0.2">
      <c r="A198" s="53"/>
      <c r="B198" s="53"/>
      <c r="C198" s="53"/>
      <c r="D198" s="53"/>
      <c r="E198" s="53"/>
    </row>
    <row r="199" spans="1:5" x14ac:dyDescent="0.2">
      <c r="A199" s="53"/>
      <c r="B199" s="53"/>
      <c r="C199" s="53"/>
      <c r="D199" s="53"/>
      <c r="E199" s="53"/>
    </row>
    <row r="200" spans="1:5" x14ac:dyDescent="0.2">
      <c r="A200" s="53"/>
      <c r="B200" s="53"/>
      <c r="C200" s="53"/>
      <c r="D200" s="53"/>
      <c r="E200" s="53"/>
    </row>
    <row r="201" spans="1:5" x14ac:dyDescent="0.2">
      <c r="A201" s="53"/>
      <c r="B201" s="53"/>
      <c r="C201" s="53"/>
      <c r="D201" s="53"/>
      <c r="E201" s="53"/>
    </row>
    <row r="202" spans="1:5" ht="16" x14ac:dyDescent="0.2">
      <c r="A202" s="56" t="s">
        <v>158</v>
      </c>
      <c r="B202" s="49"/>
      <c r="C202" s="49"/>
      <c r="D202" s="49"/>
      <c r="E202" s="49"/>
    </row>
  </sheetData>
  <mergeCells count="14">
    <mergeCell ref="A164:E164"/>
    <mergeCell ref="G164:N164"/>
    <mergeCell ref="G122:P162"/>
    <mergeCell ref="A202:E202"/>
    <mergeCell ref="A167:E201"/>
    <mergeCell ref="A7:E61"/>
    <mergeCell ref="G7:P61"/>
    <mergeCell ref="A64:E118"/>
    <mergeCell ref="G64:P117"/>
    <mergeCell ref="A122:E162"/>
    <mergeCell ref="A119:E119"/>
    <mergeCell ref="G119:P119"/>
    <mergeCell ref="A63:E63"/>
    <mergeCell ref="G63:P63"/>
  </mergeCells>
  <hyperlinks>
    <hyperlink ref="B3" r:id="rId1" xr:uid="{E39FCA86-C5B8-BE4D-AA80-E6D48C41C501}"/>
    <hyperlink ref="B2" r:id="rId2" xr:uid="{094561B0-3AFF-A644-835B-0D961DEC29F5}"/>
    <hyperlink ref="B5" r:id="rId3" xr:uid="{00143134-8D35-D14D-AE8A-89C3AAC11D5C}"/>
    <hyperlink ref="B4" r:id="rId4" xr:uid="{6D9E9176-1D98-0D43-99B3-88F141B7EC5C}"/>
  </hyperlinks>
  <pageMargins left="0.7" right="0.7" top="0.75" bottom="0.75" header="0.3" footer="0.3"/>
  <drawing r:id="rId5"/>
  <tableParts count="1">
    <tablePart r:id="rId6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83B508-01D3-2147-B7B6-F5B3DC06198F}">
  <dimension ref="A1:O25"/>
  <sheetViews>
    <sheetView tabSelected="1" zoomScale="89" zoomScaleNormal="89" workbookViewId="0">
      <selection activeCell="G29" sqref="G29"/>
    </sheetView>
  </sheetViews>
  <sheetFormatPr baseColWidth="10" defaultRowHeight="15" x14ac:dyDescent="0.2"/>
  <cols>
    <col min="1" max="1" width="45" bestFit="1" customWidth="1"/>
    <col min="2" max="2" width="35" hidden="1" customWidth="1"/>
    <col min="3" max="10" width="18.1640625" bestFit="1" customWidth="1"/>
    <col min="11" max="11" width="15.33203125" bestFit="1" customWidth="1"/>
    <col min="12" max="12" width="24.5" bestFit="1" customWidth="1"/>
    <col min="13" max="13" width="27.33203125" bestFit="1" customWidth="1"/>
    <col min="14" max="14" width="11.1640625" bestFit="1" customWidth="1"/>
    <col min="15" max="15" width="10.6640625" bestFit="1" customWidth="1"/>
  </cols>
  <sheetData>
    <row r="1" spans="1:15" ht="26" x14ac:dyDescent="0.3">
      <c r="A1" s="34" t="s">
        <v>99</v>
      </c>
      <c r="B1" s="34" t="s">
        <v>98</v>
      </c>
      <c r="C1" s="57" t="s">
        <v>141</v>
      </c>
      <c r="D1" s="57"/>
      <c r="E1" s="57"/>
      <c r="F1" s="57"/>
      <c r="G1" s="58" t="s">
        <v>142</v>
      </c>
      <c r="H1" s="58"/>
      <c r="I1" s="58"/>
      <c r="J1" s="58"/>
      <c r="K1" s="59" t="s">
        <v>152</v>
      </c>
      <c r="L1" s="59"/>
      <c r="M1" s="59"/>
      <c r="N1" s="17"/>
      <c r="O1" s="17"/>
    </row>
    <row r="2" spans="1:15" ht="21" x14ac:dyDescent="0.25">
      <c r="A2" s="36"/>
      <c r="B2" s="36"/>
      <c r="C2" s="46">
        <v>2022</v>
      </c>
      <c r="D2" s="46">
        <v>2021</v>
      </c>
      <c r="E2" s="46">
        <v>2020</v>
      </c>
      <c r="F2" s="46">
        <v>2019</v>
      </c>
      <c r="G2" s="46">
        <v>2022</v>
      </c>
      <c r="H2" s="46">
        <v>2021</v>
      </c>
      <c r="I2" s="46">
        <v>2020</v>
      </c>
      <c r="J2" s="46">
        <v>2019</v>
      </c>
      <c r="K2" s="47" t="s">
        <v>143</v>
      </c>
      <c r="L2" s="46" t="s">
        <v>144</v>
      </c>
      <c r="M2" s="46" t="s">
        <v>145</v>
      </c>
      <c r="N2" s="16"/>
      <c r="O2" s="16"/>
    </row>
    <row r="3" spans="1:15" ht="24" x14ac:dyDescent="0.3">
      <c r="A3" s="43" t="s">
        <v>100</v>
      </c>
      <c r="B3" s="43"/>
      <c r="C3" s="44"/>
      <c r="D3" s="44"/>
      <c r="E3" s="44"/>
      <c r="F3" s="44"/>
      <c r="G3" s="45"/>
      <c r="H3" s="45"/>
      <c r="I3" s="45"/>
      <c r="J3" s="45"/>
      <c r="K3" s="43"/>
      <c r="L3" s="43"/>
      <c r="M3" s="43"/>
    </row>
    <row r="4" spans="1:15" ht="24" x14ac:dyDescent="0.3">
      <c r="A4" s="37" t="s">
        <v>101</v>
      </c>
      <c r="B4" s="37" t="s">
        <v>122</v>
      </c>
      <c r="C4" s="40">
        <v>1.1355029608665372</v>
      </c>
      <c r="D4" s="40">
        <v>1.1636688422260331</v>
      </c>
      <c r="E4" s="40">
        <v>1.1113131173955673</v>
      </c>
      <c r="F4" s="40">
        <v>1.1512662967176126</v>
      </c>
      <c r="G4" s="41">
        <v>0.57937092484903618</v>
      </c>
      <c r="H4" s="41">
        <v>0.47457262965889646</v>
      </c>
      <c r="I4" s="41">
        <v>0.38579545576252972</v>
      </c>
      <c r="J4" s="41">
        <v>0.33716630217204646</v>
      </c>
      <c r="K4" s="37" t="s">
        <v>141</v>
      </c>
      <c r="L4" s="37" t="s">
        <v>146</v>
      </c>
      <c r="M4" s="37" t="s">
        <v>150</v>
      </c>
    </row>
    <row r="5" spans="1:15" ht="24" x14ac:dyDescent="0.3">
      <c r="A5" s="37" t="s">
        <v>102</v>
      </c>
      <c r="B5" s="37" t="s">
        <v>123</v>
      </c>
      <c r="C5" s="40">
        <v>0.58774509819562237</v>
      </c>
      <c r="D5" s="40">
        <v>0.82369404529315193</v>
      </c>
      <c r="E5" s="40">
        <v>0.6651252388948663</v>
      </c>
      <c r="F5" s="40">
        <v>0.70892631576107934</v>
      </c>
      <c r="G5" s="41">
        <v>0.47358406226495747</v>
      </c>
      <c r="H5" s="41">
        <v>0.5045155159790069</v>
      </c>
      <c r="I5" s="41">
        <v>0.46013890502647325</v>
      </c>
      <c r="J5" s="41">
        <v>0.69349171950845667</v>
      </c>
      <c r="K5" s="37" t="s">
        <v>141</v>
      </c>
      <c r="L5" s="37" t="s">
        <v>147</v>
      </c>
      <c r="M5" s="37" t="s">
        <v>150</v>
      </c>
    </row>
    <row r="6" spans="1:15" ht="24" x14ac:dyDescent="0.3">
      <c r="A6" s="43" t="s">
        <v>108</v>
      </c>
      <c r="B6" s="43"/>
      <c r="C6" s="44"/>
      <c r="D6" s="44"/>
      <c r="E6" s="44"/>
      <c r="F6" s="44"/>
      <c r="G6" s="45"/>
      <c r="H6" s="45"/>
      <c r="I6" s="45"/>
      <c r="J6" s="45"/>
      <c r="K6" s="43"/>
      <c r="L6" s="43"/>
      <c r="M6" s="43"/>
    </row>
    <row r="7" spans="1:15" ht="24" x14ac:dyDescent="0.3">
      <c r="A7" s="37" t="s">
        <v>103</v>
      </c>
      <c r="B7" s="37" t="s">
        <v>124</v>
      </c>
      <c r="C7" s="40">
        <v>2.2485428355977302</v>
      </c>
      <c r="D7" s="40">
        <v>3.4990908905703555</v>
      </c>
      <c r="E7" s="40">
        <v>2.2577318190177036</v>
      </c>
      <c r="F7" s="40">
        <v>3.7363491253161563</v>
      </c>
      <c r="G7" s="41">
        <v>2.5331025675211998</v>
      </c>
      <c r="H7" s="41">
        <v>2.380999528348037</v>
      </c>
      <c r="I7" s="41">
        <v>1.1207641787587841</v>
      </c>
      <c r="J7" s="41">
        <v>3.9794117856444622</v>
      </c>
      <c r="K7" s="37" t="s">
        <v>141</v>
      </c>
      <c r="L7" s="37" t="s">
        <v>146</v>
      </c>
      <c r="M7" s="37" t="s">
        <v>148</v>
      </c>
    </row>
    <row r="8" spans="1:15" ht="24" x14ac:dyDescent="0.3">
      <c r="A8" s="37" t="s">
        <v>104</v>
      </c>
      <c r="B8" s="37" t="s">
        <v>125</v>
      </c>
      <c r="C8" s="40">
        <v>3.0249991638501799</v>
      </c>
      <c r="D8" s="40">
        <v>2.3911080421366764</v>
      </c>
      <c r="E8" s="40">
        <v>1.6228344688710488</v>
      </c>
      <c r="F8" s="40">
        <v>2.6384370702913289</v>
      </c>
      <c r="G8" s="41">
        <v>1.5098095249615984</v>
      </c>
      <c r="H8" s="41">
        <v>0.88010449232534194</v>
      </c>
      <c r="I8" s="41">
        <v>3.0310559580509358</v>
      </c>
      <c r="J8" s="41">
        <v>4.4594842333027698</v>
      </c>
      <c r="K8" s="37" t="s">
        <v>141</v>
      </c>
      <c r="L8" s="37" t="s">
        <v>147</v>
      </c>
      <c r="M8" s="37" t="s">
        <v>148</v>
      </c>
    </row>
    <row r="9" spans="1:15" ht="24" x14ac:dyDescent="0.3">
      <c r="A9" s="37" t="s">
        <v>105</v>
      </c>
      <c r="B9" s="37" t="s">
        <v>126</v>
      </c>
      <c r="C9" s="40">
        <v>0.81948236885210901</v>
      </c>
      <c r="D9" s="40">
        <v>0.7595949139920547</v>
      </c>
      <c r="E9" s="40">
        <v>0.59870830711834033</v>
      </c>
      <c r="F9" s="40">
        <v>0.92785042170984255</v>
      </c>
      <c r="G9" s="41">
        <v>0.72168088572059919</v>
      </c>
      <c r="H9" s="41">
        <v>0.52491328490648737</v>
      </c>
      <c r="I9" s="41">
        <v>0.23522904496226593</v>
      </c>
      <c r="J9" s="41">
        <v>0.42132135323832715</v>
      </c>
      <c r="K9" s="37" t="s">
        <v>141</v>
      </c>
      <c r="L9" s="37" t="s">
        <v>147</v>
      </c>
      <c r="M9" s="37" t="s">
        <v>150</v>
      </c>
    </row>
    <row r="10" spans="1:15" ht="24" x14ac:dyDescent="0.3">
      <c r="A10" s="37" t="s">
        <v>106</v>
      </c>
      <c r="B10" s="37" t="s">
        <v>138</v>
      </c>
      <c r="C10" s="40">
        <v>38.842227949497648</v>
      </c>
      <c r="D10" s="40">
        <v>51.141698196200799</v>
      </c>
      <c r="E10" s="40">
        <v>72.159299317433195</v>
      </c>
      <c r="F10" s="40">
        <v>60.564347460224127</v>
      </c>
      <c r="G10" s="41">
        <v>42.605462177897181</v>
      </c>
      <c r="H10" s="41">
        <v>43.641623613494772</v>
      </c>
      <c r="I10" s="41">
        <v>101.70095462320378</v>
      </c>
      <c r="J10" s="41">
        <v>68.924777300937208</v>
      </c>
      <c r="K10" s="37" t="s">
        <v>141</v>
      </c>
      <c r="L10" s="37" t="s">
        <v>147</v>
      </c>
      <c r="M10" s="37" t="s">
        <v>147</v>
      </c>
    </row>
    <row r="11" spans="1:15" ht="24" x14ac:dyDescent="0.3">
      <c r="A11" s="37" t="s">
        <v>107</v>
      </c>
      <c r="B11" s="37" t="s">
        <v>139</v>
      </c>
      <c r="C11" s="40">
        <v>1.4600795906342223</v>
      </c>
      <c r="D11" s="40">
        <v>6.9424658099328873</v>
      </c>
      <c r="E11" s="40">
        <v>1.5119817722993076</v>
      </c>
      <c r="F11" s="40">
        <v>21.907273288393135</v>
      </c>
      <c r="G11" s="42">
        <v>6.4111896561948356</v>
      </c>
      <c r="H11" s="42">
        <v>10.798386707614744</v>
      </c>
      <c r="I11" s="42">
        <v>5.2522470783736681</v>
      </c>
      <c r="J11" s="42">
        <v>3.0222968208200265</v>
      </c>
      <c r="K11" s="37" t="s">
        <v>142</v>
      </c>
      <c r="L11" s="37" t="s">
        <v>150</v>
      </c>
      <c r="M11" s="37" t="s">
        <v>149</v>
      </c>
    </row>
    <row r="12" spans="1:15" ht="24" x14ac:dyDescent="0.3">
      <c r="A12" s="43" t="s">
        <v>109</v>
      </c>
      <c r="B12" s="43"/>
      <c r="C12" s="44"/>
      <c r="D12" s="44"/>
      <c r="E12" s="44"/>
      <c r="F12" s="44"/>
      <c r="G12" s="45"/>
      <c r="H12" s="45"/>
      <c r="I12" s="45"/>
      <c r="J12" s="45"/>
      <c r="K12" s="43"/>
      <c r="L12" s="43"/>
      <c r="M12" s="43"/>
    </row>
    <row r="13" spans="1:15" ht="24" x14ac:dyDescent="0.3">
      <c r="A13" s="37" t="s">
        <v>110</v>
      </c>
      <c r="B13" s="37" t="s">
        <v>127</v>
      </c>
      <c r="C13" s="40">
        <v>0.10496763629742931</v>
      </c>
      <c r="D13" s="40">
        <v>0.13151100258157511</v>
      </c>
      <c r="E13" s="40">
        <v>0.13372168891971098</v>
      </c>
      <c r="F13" s="40">
        <v>8.2736674350920164E-2</v>
      </c>
      <c r="G13" s="41">
        <v>0.13558431868500687</v>
      </c>
      <c r="H13" s="41">
        <v>0.14915995123066872</v>
      </c>
      <c r="I13" s="41">
        <v>0.16518683111032856</v>
      </c>
      <c r="J13" s="41">
        <v>0.162633218024653</v>
      </c>
      <c r="K13" s="37" t="s">
        <v>141</v>
      </c>
      <c r="L13" s="37" t="s">
        <v>149</v>
      </c>
      <c r="M13" s="37" t="s">
        <v>150</v>
      </c>
    </row>
    <row r="14" spans="1:15" ht="24" x14ac:dyDescent="0.3">
      <c r="A14" s="37" t="s">
        <v>111</v>
      </c>
      <c r="B14" s="37" t="s">
        <v>128</v>
      </c>
      <c r="C14" s="40">
        <v>8.0864230455048258E-2</v>
      </c>
      <c r="D14" s="40">
        <v>0.10177755018212374</v>
      </c>
      <c r="E14" s="40">
        <v>9.2373895308861975E-2</v>
      </c>
      <c r="F14" s="40">
        <v>5.5175967679011617E-2</v>
      </c>
      <c r="G14" s="41">
        <v>0.10561319184691839</v>
      </c>
      <c r="H14" s="41">
        <v>0.11426289538150271</v>
      </c>
      <c r="I14" s="41">
        <v>0.11921608554125589</v>
      </c>
      <c r="J14" s="41">
        <v>0.13075973092323703</v>
      </c>
      <c r="K14" s="37" t="s">
        <v>141</v>
      </c>
      <c r="L14" s="37" t="s">
        <v>149</v>
      </c>
      <c r="M14" s="37" t="s">
        <v>150</v>
      </c>
    </row>
    <row r="15" spans="1:15" ht="24" x14ac:dyDescent="0.3">
      <c r="A15" s="37" t="s">
        <v>112</v>
      </c>
      <c r="B15" s="37" t="s">
        <v>129</v>
      </c>
      <c r="C15" s="40">
        <v>4.884456462329663E-2</v>
      </c>
      <c r="D15" s="40">
        <v>5.5418732506067402E-2</v>
      </c>
      <c r="E15" s="40">
        <v>1.9189508654791156E-2</v>
      </c>
      <c r="F15" s="40">
        <v>2.8302072071549559E-2</v>
      </c>
      <c r="G15" s="41">
        <v>3.194963665864968E-2</v>
      </c>
      <c r="H15" s="41">
        <v>5.8646184699287923E-2</v>
      </c>
      <c r="I15" s="41">
        <v>3.1830275136339389E-2</v>
      </c>
      <c r="J15" s="41">
        <v>6.0759735662968592E-2</v>
      </c>
      <c r="K15" s="37" t="s">
        <v>141</v>
      </c>
      <c r="L15" s="37" t="s">
        <v>148</v>
      </c>
      <c r="M15" s="37" t="s">
        <v>148</v>
      </c>
    </row>
    <row r="16" spans="1:15" ht="24" x14ac:dyDescent="0.3">
      <c r="A16" s="37" t="s">
        <v>113</v>
      </c>
      <c r="B16" s="37" t="s">
        <v>130</v>
      </c>
      <c r="C16" s="40">
        <v>6.6266811128705819E-2</v>
      </c>
      <c r="D16" s="40">
        <v>7.7309709476912319E-2</v>
      </c>
      <c r="E16" s="40">
        <v>5.5305018482295548E-2</v>
      </c>
      <c r="F16" s="40">
        <v>5.1195044879219574E-2</v>
      </c>
      <c r="G16" s="41">
        <v>4.2896204541108054E-2</v>
      </c>
      <c r="H16" s="41">
        <v>3.9382464814497795E-2</v>
      </c>
      <c r="I16" s="41">
        <v>9.9672409436591686E-3</v>
      </c>
      <c r="J16" s="41">
        <v>3.4138567338913801E-2</v>
      </c>
      <c r="K16" s="37" t="s">
        <v>141</v>
      </c>
      <c r="L16" s="37" t="s">
        <v>148</v>
      </c>
      <c r="M16" s="37" t="s">
        <v>148</v>
      </c>
    </row>
    <row r="17" spans="1:13" ht="24" x14ac:dyDescent="0.3">
      <c r="A17" s="37" t="s">
        <v>114</v>
      </c>
      <c r="B17" s="37" t="s">
        <v>131</v>
      </c>
      <c r="C17" s="40">
        <v>4.0027259523049044E-2</v>
      </c>
      <c r="D17" s="40">
        <v>4.2095787351494954E-2</v>
      </c>
      <c r="E17" s="40">
        <v>1.1488918241142752E-2</v>
      </c>
      <c r="F17" s="40">
        <v>2.6260089506849618E-2</v>
      </c>
      <c r="G17" s="41">
        <v>2.3057442082265626E-2</v>
      </c>
      <c r="H17" s="41">
        <v>3.0784161457735802E-2</v>
      </c>
      <c r="I17" s="41">
        <v>7.4874052212072738E-3</v>
      </c>
      <c r="J17" s="41">
        <v>2.5599374051924972E-2</v>
      </c>
      <c r="K17" s="37" t="s">
        <v>141</v>
      </c>
      <c r="L17" s="37" t="s">
        <v>149</v>
      </c>
      <c r="M17" s="37" t="s">
        <v>148</v>
      </c>
    </row>
    <row r="18" spans="1:13" ht="24" x14ac:dyDescent="0.3">
      <c r="A18" s="37" t="s">
        <v>115</v>
      </c>
      <c r="B18" s="37" t="s">
        <v>132</v>
      </c>
      <c r="C18" s="40">
        <v>0.12641125233609418</v>
      </c>
      <c r="D18" s="40">
        <v>0.12992944165884368</v>
      </c>
      <c r="E18" s="40">
        <v>3.4736892965624808E-2</v>
      </c>
      <c r="F18" s="40">
        <v>8.2696590958385913E-2</v>
      </c>
      <c r="G18" s="41">
        <v>0.11896356633010638</v>
      </c>
      <c r="H18" s="41">
        <v>0.13931576509986465</v>
      </c>
      <c r="I18" s="41">
        <v>4.6541406848136992E-2</v>
      </c>
      <c r="J18" s="41">
        <v>0.12725433993390331</v>
      </c>
      <c r="K18" s="37" t="s">
        <v>141</v>
      </c>
      <c r="L18" s="37" t="s">
        <v>148</v>
      </c>
      <c r="M18" s="37" t="s">
        <v>148</v>
      </c>
    </row>
    <row r="19" spans="1:13" ht="24" x14ac:dyDescent="0.3">
      <c r="A19" s="37" t="s">
        <v>27</v>
      </c>
      <c r="B19" s="37" t="s">
        <v>133</v>
      </c>
      <c r="C19" s="40">
        <v>8.7205139213065479</v>
      </c>
      <c r="D19" s="40">
        <v>8.1049755647322463</v>
      </c>
      <c r="E19" s="40">
        <v>1.9743893789773974</v>
      </c>
      <c r="F19" s="40">
        <v>4.5966679913020929</v>
      </c>
      <c r="G19" s="41">
        <v>3.2465018338294342</v>
      </c>
      <c r="H19" s="41">
        <v>3.5844340018011445</v>
      </c>
      <c r="I19" s="41">
        <v>0.6497193274006009</v>
      </c>
      <c r="J19" s="41">
        <v>1.7494125977882278</v>
      </c>
      <c r="K19" s="37" t="s">
        <v>141</v>
      </c>
      <c r="L19" s="37" t="s">
        <v>148</v>
      </c>
      <c r="M19" s="37" t="s">
        <v>148</v>
      </c>
    </row>
    <row r="20" spans="1:13" ht="24" x14ac:dyDescent="0.3">
      <c r="A20" s="43" t="s">
        <v>116</v>
      </c>
      <c r="B20" s="43"/>
      <c r="C20" s="44"/>
      <c r="D20" s="44"/>
      <c r="E20" s="44"/>
      <c r="F20" s="44"/>
      <c r="G20" s="45"/>
      <c r="H20" s="45"/>
      <c r="I20" s="45"/>
      <c r="J20" s="45"/>
      <c r="K20" s="43"/>
      <c r="L20" s="43"/>
      <c r="M20" s="43"/>
    </row>
    <row r="21" spans="1:13" ht="24" x14ac:dyDescent="0.3">
      <c r="A21" s="37" t="s">
        <v>117</v>
      </c>
      <c r="B21" s="37" t="s">
        <v>134</v>
      </c>
      <c r="C21" s="40">
        <v>0.68335683111004142</v>
      </c>
      <c r="D21" s="40">
        <v>0.67601040369259757</v>
      </c>
      <c r="E21" s="40">
        <v>0.66925889852866116</v>
      </c>
      <c r="F21" s="40">
        <v>0.68245257509993296</v>
      </c>
      <c r="G21" s="41">
        <v>0.80618064174131587</v>
      </c>
      <c r="H21" s="41">
        <v>0.77903318094926999</v>
      </c>
      <c r="I21" s="41">
        <v>0.839123788293757</v>
      </c>
      <c r="J21" s="41">
        <v>0.79883299803196151</v>
      </c>
      <c r="K21" s="37" t="s">
        <v>141</v>
      </c>
      <c r="L21" s="37" t="s">
        <v>148</v>
      </c>
      <c r="M21" s="37" t="s">
        <v>150</v>
      </c>
    </row>
    <row r="22" spans="1:13" ht="24" x14ac:dyDescent="0.3">
      <c r="A22" s="37" t="s">
        <v>118</v>
      </c>
      <c r="B22" s="37" t="s">
        <v>135</v>
      </c>
      <c r="C22" s="40">
        <v>3.128635827042451</v>
      </c>
      <c r="D22" s="40">
        <v>10.80624713671507</v>
      </c>
      <c r="E22" s="40">
        <v>1.9081979488461891</v>
      </c>
      <c r="F22" s="40">
        <v>1.5071266105696211</v>
      </c>
      <c r="G22" s="41">
        <v>2.2887007322935764</v>
      </c>
      <c r="H22" s="41">
        <v>2.9067195349580399</v>
      </c>
      <c r="I22" s="41">
        <v>1.3978158964383627</v>
      </c>
      <c r="J22" s="41">
        <v>2.4260904080989394</v>
      </c>
      <c r="K22" s="37" t="s">
        <v>141</v>
      </c>
      <c r="L22" s="37" t="s">
        <v>150</v>
      </c>
      <c r="M22" s="37" t="s">
        <v>150</v>
      </c>
    </row>
    <row r="23" spans="1:13" ht="24" x14ac:dyDescent="0.3">
      <c r="A23" s="43" t="s">
        <v>119</v>
      </c>
      <c r="B23" s="43"/>
      <c r="C23" s="44"/>
      <c r="D23" s="44"/>
      <c r="E23" s="44"/>
      <c r="F23" s="44"/>
      <c r="G23" s="45"/>
      <c r="H23" s="45"/>
      <c r="I23" s="45"/>
      <c r="J23" s="45"/>
      <c r="K23" s="43"/>
      <c r="L23" s="43"/>
      <c r="M23" s="43"/>
    </row>
    <row r="24" spans="1:13" ht="24" x14ac:dyDescent="0.3">
      <c r="A24" s="37" t="s">
        <v>121</v>
      </c>
      <c r="B24" s="37" t="s">
        <v>136</v>
      </c>
      <c r="C24" s="40">
        <v>7.3279816513761462</v>
      </c>
      <c r="D24" s="40">
        <v>7.8888888888888893</v>
      </c>
      <c r="E24" s="40">
        <v>32.43654822335025</v>
      </c>
      <c r="F24" s="40">
        <v>13.891304347826088</v>
      </c>
      <c r="G24" s="41">
        <v>13.784615384615384</v>
      </c>
      <c r="H24" s="41">
        <v>12.513966480446927</v>
      </c>
      <c r="I24" s="41">
        <v>68.92307692307692</v>
      </c>
      <c r="J24" s="41">
        <v>25.599999999999998</v>
      </c>
      <c r="K24" s="37" t="s">
        <v>142</v>
      </c>
      <c r="L24" s="37" t="s">
        <v>148</v>
      </c>
      <c r="M24" s="37" t="s">
        <v>149</v>
      </c>
    </row>
    <row r="25" spans="1:13" ht="24" x14ac:dyDescent="0.3">
      <c r="A25" s="37" t="s">
        <v>120</v>
      </c>
      <c r="B25" s="37" t="s">
        <v>137</v>
      </c>
      <c r="C25" s="40">
        <v>0.92628474619374079</v>
      </c>
      <c r="D25" s="40">
        <v>1.0243696918874534</v>
      </c>
      <c r="E25" s="40">
        <v>1.1242399721847551</v>
      </c>
      <c r="F25" s="40">
        <v>1.1495962232295092</v>
      </c>
      <c r="G25" s="41">
        <v>1.6416339938740265</v>
      </c>
      <c r="H25" s="41">
        <v>1.7412362100509362</v>
      </c>
      <c r="I25" s="41">
        <v>3.2091626935871398</v>
      </c>
      <c r="J25" s="41">
        <v>3.2588049475844643</v>
      </c>
      <c r="K25" s="37" t="s">
        <v>142</v>
      </c>
      <c r="L25" s="37" t="s">
        <v>148</v>
      </c>
      <c r="M25" s="37" t="s">
        <v>151</v>
      </c>
    </row>
  </sheetData>
  <mergeCells count="3">
    <mergeCell ref="C1:F1"/>
    <mergeCell ref="G1:J1"/>
    <mergeCell ref="K1:M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BSRM</vt:lpstr>
      <vt:lpstr>GPHI</vt:lpstr>
      <vt:lpstr>BSRM Apppendix</vt:lpstr>
      <vt:lpstr>GPHI Appendix</vt:lpstr>
      <vt:lpstr>Summary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Microsoft Office User</cp:lastModifiedBy>
  <cp:lastPrinted>2023-04-20T10:24:48Z</cp:lastPrinted>
  <dcterms:created xsi:type="dcterms:W3CDTF">2023-04-19T14:03:10Z</dcterms:created>
  <dcterms:modified xsi:type="dcterms:W3CDTF">2023-06-06T19:54:49Z</dcterms:modified>
</cp:coreProperties>
</file>